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cb\Desktop\Lodging Tax Task Force\"/>
    </mc:Choice>
  </mc:AlternateContent>
  <xr:revisionPtr revIDLastSave="0" documentId="13_ncr:1_{E9FDC0AC-97A0-4C3C-8D4A-0AB956781AC6}" xr6:coauthVersionLast="47" xr6:coauthVersionMax="47" xr10:uidLastSave="{00000000-0000-0000-0000-000000000000}"/>
  <bookViews>
    <workbookView xWindow="14985" yWindow="-16575" windowWidth="29040" windowHeight="15840" activeTab="1" xr2:uid="{9CFAFDC6-01CC-4A60-A1F1-6896A124FB56}"/>
  </bookViews>
  <sheets>
    <sheet name="CO Tax" sheetId="1" r:id="rId1"/>
    <sheet name="New Taxes" sheetId="4" r:id="rId2"/>
    <sheet name="Rent Targets" sheetId="2" r:id="rId3"/>
    <sheet name="Cost Projection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4" l="1"/>
  <c r="K19" i="4" s="1"/>
  <c r="K13" i="4"/>
  <c r="J13" i="4"/>
  <c r="J18" i="4"/>
  <c r="K18" i="4" s="1"/>
  <c r="J17" i="4"/>
  <c r="K17" i="4" s="1"/>
  <c r="J16" i="4"/>
  <c r="K16" i="4" s="1"/>
  <c r="J15" i="4"/>
  <c r="K15" i="4" s="1"/>
  <c r="J14" i="4"/>
  <c r="K14" i="4" s="1"/>
  <c r="J12" i="4"/>
  <c r="K12" i="4" s="1"/>
  <c r="J11" i="4"/>
  <c r="K11" i="4" s="1"/>
  <c r="J10" i="4"/>
  <c r="K10" i="4" s="1"/>
  <c r="J9" i="4"/>
  <c r="K9" i="4" s="1"/>
  <c r="K8" i="4"/>
  <c r="J8" i="4"/>
  <c r="J7" i="4"/>
  <c r="K7" i="4" s="1"/>
  <c r="J6" i="4"/>
  <c r="D18" i="3"/>
  <c r="D20" i="3"/>
  <c r="C38" i="3"/>
  <c r="D39" i="3" s="1"/>
  <c r="B43" i="3"/>
  <c r="B45" i="3" s="1"/>
  <c r="B47" i="3" s="1"/>
  <c r="B49" i="3" s="1"/>
  <c r="D16" i="3"/>
  <c r="D14" i="3"/>
  <c r="D12" i="3"/>
  <c r="D6" i="3"/>
  <c r="D10" i="3"/>
  <c r="D8" i="3"/>
  <c r="F27" i="2"/>
  <c r="F25" i="2"/>
  <c r="C16" i="2"/>
  <c r="D16" i="2" s="1"/>
  <c r="C15" i="2"/>
  <c r="D15" i="2" s="1"/>
  <c r="C13" i="2"/>
  <c r="D13" i="2" s="1"/>
  <c r="C11" i="2"/>
  <c r="D11" i="2" s="1"/>
  <c r="C10" i="2"/>
  <c r="D10" i="2" s="1"/>
  <c r="C9" i="2"/>
  <c r="D9" i="2" s="1"/>
  <c r="C8" i="2"/>
  <c r="D8" i="2" s="1"/>
  <c r="C6" i="2"/>
  <c r="D6" i="2" s="1"/>
  <c r="C5" i="2"/>
  <c r="D5" i="2" s="1"/>
  <c r="I7" i="1"/>
  <c r="I29" i="1"/>
  <c r="I28" i="1"/>
  <c r="I27" i="1"/>
  <c r="F26" i="1"/>
  <c r="I26" i="1" s="1"/>
  <c r="F25" i="1"/>
  <c r="I25" i="1" s="1"/>
  <c r="I24" i="1"/>
  <c r="I23" i="1"/>
  <c r="I22" i="1"/>
  <c r="I21" i="1"/>
  <c r="F21" i="1"/>
  <c r="I20" i="1"/>
  <c r="F19" i="1"/>
  <c r="I19" i="1" s="1"/>
  <c r="I15" i="1"/>
  <c r="I14" i="1"/>
  <c r="I9" i="1"/>
  <c r="I13" i="1"/>
  <c r="I12" i="1"/>
  <c r="I11" i="1"/>
  <c r="I10" i="1"/>
  <c r="I8" i="1"/>
  <c r="I6" i="1"/>
  <c r="I5" i="1"/>
  <c r="J21" i="4" l="1"/>
  <c r="K6" i="4"/>
  <c r="K21" i="4" s="1"/>
</calcChain>
</file>

<file path=xl/sharedStrings.xml><?xml version="1.0" encoding="utf-8"?>
<sst xmlns="http://schemas.openxmlformats.org/spreadsheetml/2006/main" count="174" uniqueCount="145">
  <si>
    <t>Consolidated Sales Tax/Lodging Tax Rates in Colorado</t>
  </si>
  <si>
    <t>Community</t>
  </si>
  <si>
    <t>State Sales</t>
  </si>
  <si>
    <t>County Sales</t>
  </si>
  <si>
    <t>Town Sales</t>
  </si>
  <si>
    <t>Other District</t>
  </si>
  <si>
    <t>LMD Tax</t>
  </si>
  <si>
    <t>Total Rate</t>
  </si>
  <si>
    <t>Estes Park</t>
  </si>
  <si>
    <t>Glen Haven</t>
  </si>
  <si>
    <t>Allenspark</t>
  </si>
  <si>
    <t>Grand Lake</t>
  </si>
  <si>
    <t>Nederland</t>
  </si>
  <si>
    <t>Lyons</t>
  </si>
  <si>
    <t>Longmont</t>
  </si>
  <si>
    <t>Boulder</t>
  </si>
  <si>
    <t>Loveland</t>
  </si>
  <si>
    <t>Fort Collins</t>
  </si>
  <si>
    <t>Breckenridge</t>
  </si>
  <si>
    <t>Vail</t>
  </si>
  <si>
    <t>Copper Mtn.</t>
  </si>
  <si>
    <t>Winter Park</t>
  </si>
  <si>
    <t>Telluride</t>
  </si>
  <si>
    <t>Steamboat</t>
  </si>
  <si>
    <t>Keystone</t>
  </si>
  <si>
    <t>Aspen</t>
  </si>
  <si>
    <t>Crested Butte</t>
  </si>
  <si>
    <t>Durango</t>
  </si>
  <si>
    <t>Glenwood Springs</t>
  </si>
  <si>
    <t>County</t>
  </si>
  <si>
    <t>Larimer</t>
  </si>
  <si>
    <t>Grand</t>
  </si>
  <si>
    <t>Summit</t>
  </si>
  <si>
    <t>Eagle</t>
  </si>
  <si>
    <t>San Miguel</t>
  </si>
  <si>
    <t>Routt</t>
  </si>
  <si>
    <t>Pitkin</t>
  </si>
  <si>
    <t>Gunnison</t>
  </si>
  <si>
    <t>La Plata</t>
  </si>
  <si>
    <t>Garfield</t>
  </si>
  <si>
    <t>Colorado statutes</t>
  </si>
  <si>
    <t>29-25-112</t>
  </si>
  <si>
    <t>30-11-107.5</t>
  </si>
  <si>
    <t>Drake</t>
  </si>
  <si>
    <t>1.8% lodging tax outside Winter Park</t>
  </si>
  <si>
    <t>2% lodging tax outside Durango</t>
  </si>
  <si>
    <t>2% lodging tax outside Telluride</t>
  </si>
  <si>
    <t>Sales tax</t>
  </si>
  <si>
    <t>39-26-102(11)</t>
  </si>
  <si>
    <t>39-26-104(1)(f)</t>
  </si>
  <si>
    <t>Definitions</t>
  </si>
  <si>
    <t>County lodging tax</t>
  </si>
  <si>
    <t>LMD lodging tax</t>
  </si>
  <si>
    <t>Compensation Rates and What Rent/Purchase Payment they would support:</t>
  </si>
  <si>
    <t>Housekeepers</t>
  </si>
  <si>
    <t>Per Hour</t>
  </si>
  <si>
    <t>Per Month</t>
  </si>
  <si>
    <t>Maintenance</t>
  </si>
  <si>
    <t>30% Rent Target</t>
  </si>
  <si>
    <t>Convert STR to long-term</t>
  </si>
  <si>
    <t>Permanent deed restriction</t>
  </si>
  <si>
    <t>Fire district development fees</t>
  </si>
  <si>
    <t>Other development code fees</t>
  </si>
  <si>
    <t>School district childcare workers</t>
  </si>
  <si>
    <t>Community based childcare workers</t>
  </si>
  <si>
    <t>Town workforce housing reserve</t>
  </si>
  <si>
    <t>Established for 2022 budget</t>
  </si>
  <si>
    <t>Estimated STR impact fees</t>
  </si>
  <si>
    <t>Effective 1/1/2023</t>
  </si>
  <si>
    <t>1-2 family home</t>
  </si>
  <si>
    <t>Per mfamily unit</t>
  </si>
  <si>
    <t>Vail InDeed program 2017-2022</t>
  </si>
  <si>
    <t>Home ownership programs</t>
  </si>
  <si>
    <t>Water and sewer tap fees</t>
  </si>
  <si>
    <t>From STR impact study</t>
  </si>
  <si>
    <t>$13K water plus $10K sewer</t>
  </si>
  <si>
    <t>Per EP Housing Authority</t>
  </si>
  <si>
    <t>Schedule - estimate average?</t>
  </si>
  <si>
    <t>Development cost ranges</t>
  </si>
  <si>
    <t>Cost per unit</t>
  </si>
  <si>
    <t>10 per year</t>
  </si>
  <si>
    <t>5% per year</t>
  </si>
  <si>
    <t>How many per year?</t>
  </si>
  <si>
    <t>How many per year</t>
  </si>
  <si>
    <t>Ask Jason for estimate</t>
  </si>
  <si>
    <t>Potential Uses of Workforce Housing Funding</t>
  </si>
  <si>
    <t>Cost Per</t>
  </si>
  <si>
    <t>Expected/Year</t>
  </si>
  <si>
    <t>Total Cost</t>
  </si>
  <si>
    <t>Lease to Locals</t>
  </si>
  <si>
    <t>Deed Restriction Payments</t>
  </si>
  <si>
    <t>Waiver or amortization of tap fees</t>
  </si>
  <si>
    <t>ADU Subsidies</t>
  </si>
  <si>
    <t>Land purchases for development (per acre)</t>
  </si>
  <si>
    <t>36 months through preschool age</t>
  </si>
  <si>
    <t>Infant nursery (0-18 months)</t>
  </si>
  <si>
    <t>Toddler nursery (12-36 months)</t>
  </si>
  <si>
    <t>Older toddlers (24-36 months)</t>
  </si>
  <si>
    <t>Older toddlers (30-36 months)</t>
  </si>
  <si>
    <t>Early childhood (3-4 years)</t>
  </si>
  <si>
    <t>Mid childhood (4-5 years)</t>
  </si>
  <si>
    <t>5 years and older</t>
  </si>
  <si>
    <t>80 kids for each of 5 years</t>
  </si>
  <si>
    <t>1.5 to 1 ratio</t>
  </si>
  <si>
    <t>Average ratio</t>
  </si>
  <si>
    <t>Staff/kids ratio</t>
  </si>
  <si>
    <t>Staff needed</t>
  </si>
  <si>
    <t>Needed wage rate</t>
  </si>
  <si>
    <t>hours</t>
  </si>
  <si>
    <t>Wage supplementation per week</t>
  </si>
  <si>
    <t>Weeks/year</t>
  </si>
  <si>
    <t>Wage supplementation/year/employee</t>
  </si>
  <si>
    <t>Expected staff needed</t>
  </si>
  <si>
    <t>Wage supplementation per year</t>
  </si>
  <si>
    <t>Current wage rate (average)</t>
  </si>
  <si>
    <t>Wage shortage per worker per hour</t>
  </si>
  <si>
    <t>Home Ownership Downpayment Assistance</t>
  </si>
  <si>
    <t>Additional WFH staffing</t>
  </si>
  <si>
    <t>Capital funding for large projests (Peakview)</t>
  </si>
  <si>
    <t>Frisco</t>
  </si>
  <si>
    <t>Avon</t>
  </si>
  <si>
    <t>Changes in Lodging Taxes Over Past 5 Years</t>
  </si>
  <si>
    <t>Golden</t>
  </si>
  <si>
    <t>Leadville</t>
  </si>
  <si>
    <t>Ouray</t>
  </si>
  <si>
    <t>Fruita</t>
  </si>
  <si>
    <t>Grand Junction</t>
  </si>
  <si>
    <t>Cripple Creek</t>
  </si>
  <si>
    <t>Silverthorne</t>
  </si>
  <si>
    <t>Lodging Tax</t>
  </si>
  <si>
    <t>STR Fee</t>
  </si>
  <si>
    <t>Eff. Date of Change</t>
  </si>
  <si>
    <t>2020 &amp; 2022</t>
  </si>
  <si>
    <t>Sales Tax</t>
  </si>
  <si>
    <t>Combined</t>
  </si>
  <si>
    <t>Lodging</t>
  </si>
  <si>
    <t>Average (excluding Estes Park)</t>
  </si>
  <si>
    <t>Estes Park*</t>
  </si>
  <si>
    <t>Population</t>
  </si>
  <si>
    <t>STR**</t>
  </si>
  <si>
    <t>** STRs pay both lodging tax and STR fee in Avon, Ouray, Telluride and Estes Park.  Crested Butte has no lodging tax and only an STR fee.</t>
  </si>
  <si>
    <t>Prior</t>
  </si>
  <si>
    <t>New</t>
  </si>
  <si>
    <t>* STR fee converted to percentage based on $53,684 average annual rental and $1,390 annual fee. Lodging tax covers entire Local Marketing District.</t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</si>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</sst>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_);_(* \(#,##0.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44" fontId="0" fillId="0" borderId="0" xfId="2" applyFont="1"/>
    <xf numFmtId="44" fontId="0" fillId="0" borderId="1" xfId="2" applyFont="1" applyBorder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44" fontId="0" fillId="0" borderId="1" xfId="2" applyFont="1" applyBorder="1"/>
    <xf numFmtId="44" fontId="0" fillId="0" borderId="0" xfId="2" applyFont="1" applyAlignment="1">
      <alignment horizontal="center"/>
    </xf>
    <xf numFmtId="0" fontId="0" fillId="0" borderId="2" xfId="0" applyBorder="1"/>
    <xf numFmtId="44" fontId="0" fillId="0" borderId="2" xfId="2" applyFont="1" applyBorder="1"/>
    <xf numFmtId="20" fontId="0" fillId="0" borderId="0" xfId="2" applyNumberFormat="1" applyFont="1"/>
    <xf numFmtId="165" fontId="0" fillId="0" borderId="0" xfId="3" applyNumberFormat="1" applyFont="1"/>
    <xf numFmtId="166" fontId="0" fillId="0" borderId="0" xfId="3" applyNumberFormat="1" applyFont="1"/>
    <xf numFmtId="166" fontId="0" fillId="0" borderId="1" xfId="3" applyNumberFormat="1" applyFont="1" applyBorder="1"/>
    <xf numFmtId="1" fontId="0" fillId="0" borderId="0" xfId="0" applyNumberFormat="1"/>
    <xf numFmtId="44" fontId="0" fillId="0" borderId="0" xfId="2" applyFont="1" applyBorder="1"/>
    <xf numFmtId="44" fontId="0" fillId="0" borderId="0" xfId="2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1" applyNumberFormat="1" applyFont="1"/>
    <xf numFmtId="10" fontId="0" fillId="0" borderId="1" xfId="1" applyNumberFormat="1" applyFont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1" xfId="1" applyNumberFormat="1" applyFont="1" applyBorder="1"/>
    <xf numFmtId="10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6" fontId="0" fillId="0" borderId="1" xfId="3" applyNumberFormat="1" applyFont="1" applyFill="1" applyBorder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E210-60EA-4774-B254-00C5E85DBC89}">
  <dimension ref="A1:J35"/>
  <sheetViews>
    <sheetView workbookViewId="0">
      <selection activeCell="G17" sqref="G17"/>
    </sheetView>
  </sheetViews>
  <sheetFormatPr defaultColWidth="15.6328125" defaultRowHeight="14.5" x14ac:dyDescent="0.35"/>
  <cols>
    <col min="1" max="1" width="17.1796875" customWidth="1"/>
    <col min="2" max="2" width="15.6328125" customWidth="1"/>
    <col min="3" max="3" width="15.6328125" style="2" customWidth="1"/>
    <col min="4" max="7" width="15.6328125" style="2"/>
    <col min="8" max="8" width="5.36328125" style="2" customWidth="1"/>
    <col min="9" max="9" width="15.6328125" style="2"/>
  </cols>
  <sheetData>
    <row r="1" spans="1:9" ht="20.5" thickBo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3" spans="1:9" x14ac:dyDescent="0.35">
      <c r="A3" s="1" t="s">
        <v>1</v>
      </c>
      <c r="B3" s="5" t="s">
        <v>29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/>
      <c r="I3" s="3" t="s">
        <v>7</v>
      </c>
    </row>
    <row r="4" spans="1:9" x14ac:dyDescent="0.35">
      <c r="B4" s="6"/>
    </row>
    <row r="5" spans="1:9" x14ac:dyDescent="0.35">
      <c r="A5" t="s">
        <v>8</v>
      </c>
      <c r="B5" s="6" t="s">
        <v>30</v>
      </c>
      <c r="C5" s="2">
        <v>2.9000000000000001E-2</v>
      </c>
      <c r="D5" s="2">
        <v>8.0000000000000002E-3</v>
      </c>
      <c r="E5" s="2">
        <v>0.05</v>
      </c>
      <c r="G5" s="2">
        <v>0.02</v>
      </c>
      <c r="I5" s="2">
        <f t="shared" ref="I5:I15" si="0">SUM(C5:H5)</f>
        <v>0.10700000000000001</v>
      </c>
    </row>
    <row r="6" spans="1:9" x14ac:dyDescent="0.35">
      <c r="A6" t="s">
        <v>9</v>
      </c>
      <c r="B6" s="6" t="s">
        <v>30</v>
      </c>
      <c r="C6" s="2">
        <v>2.9000000000000001E-2</v>
      </c>
      <c r="D6" s="2">
        <v>8.0000000000000002E-3</v>
      </c>
      <c r="G6" s="2">
        <v>0.02</v>
      </c>
      <c r="I6" s="2">
        <f t="shared" si="0"/>
        <v>5.7000000000000009E-2</v>
      </c>
    </row>
    <row r="7" spans="1:9" x14ac:dyDescent="0.35">
      <c r="A7" t="s">
        <v>43</v>
      </c>
      <c r="B7" s="6" t="s">
        <v>30</v>
      </c>
      <c r="C7" s="2">
        <v>2.9000000000000001E-2</v>
      </c>
      <c r="D7" s="2">
        <v>8.0000000000000002E-3</v>
      </c>
      <c r="G7" s="2">
        <v>0.02</v>
      </c>
      <c r="I7" s="2">
        <f t="shared" si="0"/>
        <v>5.7000000000000009E-2</v>
      </c>
    </row>
    <row r="8" spans="1:9" x14ac:dyDescent="0.35">
      <c r="A8" t="s">
        <v>10</v>
      </c>
      <c r="B8" s="6" t="s">
        <v>15</v>
      </c>
      <c r="C8" s="2">
        <v>2.9000000000000001E-2</v>
      </c>
      <c r="D8" s="2">
        <v>8.0000000000000002E-3</v>
      </c>
      <c r="F8" s="2">
        <v>1.0999999999999999E-2</v>
      </c>
      <c r="I8" s="2">
        <f t="shared" si="0"/>
        <v>4.8000000000000001E-2</v>
      </c>
    </row>
    <row r="9" spans="1:9" x14ac:dyDescent="0.35">
      <c r="A9" t="s">
        <v>11</v>
      </c>
      <c r="B9" s="6" t="s">
        <v>31</v>
      </c>
      <c r="C9" s="2">
        <v>2.9000000000000001E-2</v>
      </c>
      <c r="D9" s="2">
        <v>1.2999999999999999E-2</v>
      </c>
      <c r="E9" s="2">
        <v>0.05</v>
      </c>
      <c r="G9" s="2">
        <v>1.7999999999999999E-2</v>
      </c>
      <c r="I9" s="2">
        <f t="shared" si="0"/>
        <v>0.11</v>
      </c>
    </row>
    <row r="10" spans="1:9" x14ac:dyDescent="0.35">
      <c r="A10" t="s">
        <v>12</v>
      </c>
      <c r="B10" s="6" t="s">
        <v>15</v>
      </c>
      <c r="C10" s="2">
        <v>2.9000000000000001E-2</v>
      </c>
      <c r="D10" s="2">
        <v>9.8499999999999994E-3</v>
      </c>
      <c r="E10" s="2">
        <v>0.04</v>
      </c>
      <c r="F10" s="2">
        <v>1.0999999999999999E-2</v>
      </c>
      <c r="I10" s="2">
        <f t="shared" si="0"/>
        <v>8.9849999999999999E-2</v>
      </c>
    </row>
    <row r="11" spans="1:9" x14ac:dyDescent="0.35">
      <c r="A11" t="s">
        <v>13</v>
      </c>
      <c r="B11" s="6" t="s">
        <v>15</v>
      </c>
      <c r="C11" s="2">
        <v>2.9000000000000001E-2</v>
      </c>
      <c r="D11" s="2">
        <v>9.8499999999999994E-3</v>
      </c>
      <c r="E11" s="2">
        <v>3.5000000000000003E-2</v>
      </c>
      <c r="F11" s="2">
        <v>1.0999999999999999E-2</v>
      </c>
      <c r="I11" s="2">
        <f t="shared" si="0"/>
        <v>8.4849999999999995E-2</v>
      </c>
    </row>
    <row r="12" spans="1:9" x14ac:dyDescent="0.35">
      <c r="A12" t="s">
        <v>14</v>
      </c>
      <c r="B12" s="6" t="s">
        <v>15</v>
      </c>
      <c r="C12" s="2">
        <v>2.9000000000000001E-2</v>
      </c>
      <c r="D12" s="2">
        <v>9.8499999999999994E-3</v>
      </c>
      <c r="E12" s="2">
        <v>3.5299999999999998E-2</v>
      </c>
      <c r="F12" s="2">
        <v>1.0999999999999999E-2</v>
      </c>
      <c r="I12" s="2">
        <f t="shared" si="0"/>
        <v>8.514999999999999E-2</v>
      </c>
    </row>
    <row r="13" spans="1:9" x14ac:dyDescent="0.35">
      <c r="A13" t="s">
        <v>15</v>
      </c>
      <c r="B13" s="6" t="s">
        <v>15</v>
      </c>
      <c r="C13" s="2">
        <v>2.9000000000000001E-2</v>
      </c>
      <c r="D13" s="2">
        <v>9.8499999999999994E-3</v>
      </c>
      <c r="E13" s="2">
        <v>3.5000000000000003E-2</v>
      </c>
      <c r="F13" s="2">
        <v>1.0999999999999999E-2</v>
      </c>
      <c r="I13" s="2">
        <f t="shared" si="0"/>
        <v>8.4849999999999995E-2</v>
      </c>
    </row>
    <row r="14" spans="1:9" x14ac:dyDescent="0.35">
      <c r="A14" t="s">
        <v>16</v>
      </c>
      <c r="B14" s="6" t="s">
        <v>30</v>
      </c>
      <c r="C14" s="2">
        <v>2.9000000000000001E-2</v>
      </c>
      <c r="D14" s="2">
        <v>8.0000000000000002E-3</v>
      </c>
      <c r="E14" s="2">
        <v>0.03</v>
      </c>
      <c r="I14" s="2">
        <f t="shared" si="0"/>
        <v>6.7000000000000004E-2</v>
      </c>
    </row>
    <row r="15" spans="1:9" x14ac:dyDescent="0.35">
      <c r="A15" t="s">
        <v>17</v>
      </c>
      <c r="B15" s="6" t="s">
        <v>30</v>
      </c>
      <c r="C15" s="2">
        <v>2.9000000000000001E-2</v>
      </c>
      <c r="D15" s="2">
        <v>8.0000000000000002E-3</v>
      </c>
      <c r="E15" s="2">
        <v>3.85E-2</v>
      </c>
      <c r="I15" s="2">
        <f t="shared" si="0"/>
        <v>7.5500000000000012E-2</v>
      </c>
    </row>
    <row r="16" spans="1:9" x14ac:dyDescent="0.35">
      <c r="B16" s="6"/>
    </row>
    <row r="17" spans="1:10" x14ac:dyDescent="0.35">
      <c r="A17" t="s">
        <v>119</v>
      </c>
      <c r="B17" s="6"/>
    </row>
    <row r="18" spans="1:10" x14ac:dyDescent="0.35">
      <c r="A18" t="s">
        <v>120</v>
      </c>
      <c r="B18" s="6"/>
    </row>
    <row r="19" spans="1:10" x14ac:dyDescent="0.35">
      <c r="A19" t="s">
        <v>18</v>
      </c>
      <c r="B19" s="6" t="s">
        <v>32</v>
      </c>
      <c r="C19" s="2">
        <v>2.9000000000000001E-2</v>
      </c>
      <c r="D19" s="2">
        <v>0.02</v>
      </c>
      <c r="E19" s="2">
        <v>2.5000000000000001E-2</v>
      </c>
      <c r="F19" s="2">
        <f>0.0075+0.00725</f>
        <v>1.4749999999999999E-2</v>
      </c>
      <c r="I19" s="2">
        <f t="shared" ref="I19:I29" si="1">SUM(C19:H19)</f>
        <v>8.8750000000000009E-2</v>
      </c>
    </row>
    <row r="20" spans="1:10" x14ac:dyDescent="0.35">
      <c r="A20" t="s">
        <v>19</v>
      </c>
      <c r="B20" s="6" t="s">
        <v>33</v>
      </c>
      <c r="C20" s="2">
        <v>2.9000000000000001E-2</v>
      </c>
      <c r="D20" s="2">
        <v>0.01</v>
      </c>
      <c r="E20" s="2">
        <v>4.4999999999999998E-2</v>
      </c>
      <c r="F20" s="2">
        <v>5.0000000000000001E-3</v>
      </c>
      <c r="G20" s="2">
        <v>1.4E-2</v>
      </c>
      <c r="I20" s="2">
        <f t="shared" si="1"/>
        <v>0.10299999999999999</v>
      </c>
    </row>
    <row r="21" spans="1:10" x14ac:dyDescent="0.35">
      <c r="A21" t="s">
        <v>20</v>
      </c>
      <c r="B21" s="6" t="s">
        <v>32</v>
      </c>
      <c r="C21" s="2">
        <v>2.9000000000000001E-2</v>
      </c>
      <c r="D21" s="2">
        <v>0.02</v>
      </c>
      <c r="E21" s="2">
        <v>0</v>
      </c>
      <c r="F21" s="2">
        <f>0.0075+0.00725</f>
        <v>1.4749999999999999E-2</v>
      </c>
      <c r="I21" s="2">
        <f t="shared" si="1"/>
        <v>6.3750000000000001E-2</v>
      </c>
    </row>
    <row r="22" spans="1:10" x14ac:dyDescent="0.35">
      <c r="A22" t="s">
        <v>21</v>
      </c>
      <c r="B22" s="6" t="s">
        <v>31</v>
      </c>
      <c r="C22" s="2">
        <v>2.9000000000000001E-2</v>
      </c>
      <c r="D22" s="2">
        <v>1.2999999999999999E-2</v>
      </c>
      <c r="E22" s="2">
        <v>7.0000000000000007E-2</v>
      </c>
      <c r="I22" s="2">
        <f t="shared" si="1"/>
        <v>0.11200000000000002</v>
      </c>
      <c r="J22" s="7" t="s">
        <v>44</v>
      </c>
    </row>
    <row r="23" spans="1:10" x14ac:dyDescent="0.35">
      <c r="A23" t="s">
        <v>22</v>
      </c>
      <c r="B23" s="6" t="s">
        <v>34</v>
      </c>
      <c r="C23" s="2">
        <v>2.9000000000000001E-2</v>
      </c>
      <c r="D23" s="2">
        <v>0.01</v>
      </c>
      <c r="E23" s="2">
        <v>4.4999999999999998E-2</v>
      </c>
      <c r="F23" s="2">
        <v>2.5000000000000001E-3</v>
      </c>
      <c r="I23" s="2">
        <f t="shared" si="1"/>
        <v>8.6499999999999994E-2</v>
      </c>
      <c r="J23" t="s">
        <v>46</v>
      </c>
    </row>
    <row r="24" spans="1:10" x14ac:dyDescent="0.35">
      <c r="A24" t="s">
        <v>23</v>
      </c>
      <c r="B24" s="6" t="s">
        <v>35</v>
      </c>
      <c r="C24" s="2">
        <v>2.9000000000000001E-2</v>
      </c>
      <c r="D24" s="2">
        <v>0.01</v>
      </c>
      <c r="E24" s="2">
        <v>4.4999999999999998E-2</v>
      </c>
      <c r="G24" s="2">
        <v>0.02</v>
      </c>
      <c r="I24" s="2">
        <f t="shared" si="1"/>
        <v>0.104</v>
      </c>
    </row>
    <row r="25" spans="1:10" x14ac:dyDescent="0.35">
      <c r="A25" t="s">
        <v>24</v>
      </c>
      <c r="B25" s="6" t="s">
        <v>32</v>
      </c>
      <c r="C25" s="2">
        <v>2.9000000000000001E-2</v>
      </c>
      <c r="D25" s="2">
        <v>0.02</v>
      </c>
      <c r="E25" s="2">
        <v>0</v>
      </c>
      <c r="F25" s="2">
        <f>0.0075+0.00725</f>
        <v>1.4749999999999999E-2</v>
      </c>
      <c r="I25" s="2">
        <f t="shared" si="1"/>
        <v>6.3750000000000001E-2</v>
      </c>
    </row>
    <row r="26" spans="1:10" x14ac:dyDescent="0.35">
      <c r="A26" t="s">
        <v>25</v>
      </c>
      <c r="B26" s="6" t="s">
        <v>36</v>
      </c>
      <c r="C26" s="2">
        <v>2.9000000000000001E-2</v>
      </c>
      <c r="D26" s="2">
        <v>3.1E-2</v>
      </c>
      <c r="E26" s="2">
        <v>2.4E-2</v>
      </c>
      <c r="F26" s="2">
        <f>0.004+0.005</f>
        <v>9.0000000000000011E-3</v>
      </c>
      <c r="I26" s="2">
        <f t="shared" si="1"/>
        <v>9.2999999999999999E-2</v>
      </c>
    </row>
    <row r="27" spans="1:10" x14ac:dyDescent="0.35">
      <c r="A27" t="s">
        <v>26</v>
      </c>
      <c r="B27" s="6" t="s">
        <v>37</v>
      </c>
      <c r="C27" s="2">
        <v>2.9000000000000001E-2</v>
      </c>
      <c r="D27" s="2">
        <v>0.01</v>
      </c>
      <c r="E27" s="2">
        <v>4.4999999999999998E-2</v>
      </c>
      <c r="F27" s="2">
        <v>0.01</v>
      </c>
      <c r="G27" s="2">
        <v>0.04</v>
      </c>
      <c r="I27" s="2">
        <f t="shared" si="1"/>
        <v>0.13399999999999998</v>
      </c>
    </row>
    <row r="28" spans="1:10" x14ac:dyDescent="0.35">
      <c r="A28" t="s">
        <v>27</v>
      </c>
      <c r="B28" s="6" t="s">
        <v>38</v>
      </c>
      <c r="C28" s="2">
        <v>2.9000000000000001E-2</v>
      </c>
      <c r="D28" s="2">
        <v>0.02</v>
      </c>
      <c r="E28" s="2">
        <v>3.5000000000000003E-2</v>
      </c>
      <c r="I28" s="2">
        <f t="shared" si="1"/>
        <v>8.4000000000000005E-2</v>
      </c>
      <c r="J28" t="s">
        <v>45</v>
      </c>
    </row>
    <row r="29" spans="1:10" x14ac:dyDescent="0.35">
      <c r="A29" t="s">
        <v>28</v>
      </c>
      <c r="B29" s="6" t="s">
        <v>39</v>
      </c>
      <c r="C29" s="2">
        <v>2.9000000000000001E-2</v>
      </c>
      <c r="D29" s="2">
        <v>0.01</v>
      </c>
      <c r="E29" s="2">
        <v>3.6999999999999998E-2</v>
      </c>
      <c r="F29" s="2">
        <v>0.01</v>
      </c>
      <c r="I29" s="2">
        <f t="shared" si="1"/>
        <v>8.5999999999999993E-2</v>
      </c>
    </row>
    <row r="32" spans="1:10" x14ac:dyDescent="0.35">
      <c r="A32" t="s">
        <v>40</v>
      </c>
      <c r="B32" s="8" t="s">
        <v>49</v>
      </c>
      <c r="C32" s="9" t="s">
        <v>41</v>
      </c>
      <c r="D32" s="9" t="s">
        <v>42</v>
      </c>
    </row>
    <row r="33" spans="2:4" x14ac:dyDescent="0.35">
      <c r="B33" t="s">
        <v>47</v>
      </c>
      <c r="C33" s="2" t="s">
        <v>52</v>
      </c>
      <c r="D33" s="2" t="s">
        <v>51</v>
      </c>
    </row>
    <row r="34" spans="2:4" x14ac:dyDescent="0.35">
      <c r="B34" t="s">
        <v>48</v>
      </c>
    </row>
    <row r="35" spans="2:4" x14ac:dyDescent="0.35">
      <c r="B35" t="s">
        <v>50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EBD3-2211-4F0E-A3F2-778EECCDE34C}">
  <sheetPr>
    <pageSetUpPr fitToPage="1"/>
  </sheetPr>
  <dimension ref="A1:M24"/>
  <sheetViews>
    <sheetView tabSelected="1" workbookViewId="0">
      <selection activeCell="G27" sqref="G27"/>
    </sheetView>
  </sheetViews>
  <sheetFormatPr defaultColWidth="10.6328125" defaultRowHeight="14.5" x14ac:dyDescent="0.35"/>
  <cols>
    <col min="1" max="1" width="30.6328125" customWidth="1"/>
    <col min="2" max="2" width="10.6328125" customWidth="1"/>
    <col min="3" max="3" width="10.6328125" style="26" customWidth="1"/>
    <col min="4" max="6" width="10.6328125" style="26"/>
    <col min="7" max="7" width="16.6328125" style="6" customWidth="1"/>
    <col min="8" max="8" width="3.54296875" customWidth="1"/>
    <col min="9" max="11" width="10.6328125" style="2"/>
    <col min="13" max="13" width="10.6328125" style="20"/>
  </cols>
  <sheetData>
    <row r="1" spans="1:11" ht="23" thickBot="1" x14ac:dyDescent="0.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x14ac:dyDescent="0.35">
      <c r="J3" s="32" t="s">
        <v>142</v>
      </c>
      <c r="K3" s="32" t="s">
        <v>142</v>
      </c>
    </row>
    <row r="4" spans="1:11" x14ac:dyDescent="0.35">
      <c r="C4" s="31" t="s">
        <v>141</v>
      </c>
      <c r="D4" s="31" t="s">
        <v>141</v>
      </c>
      <c r="E4" s="31" t="s">
        <v>142</v>
      </c>
      <c r="F4" s="31" t="s">
        <v>142</v>
      </c>
      <c r="J4" s="32" t="s">
        <v>134</v>
      </c>
      <c r="K4" s="32" t="s">
        <v>134</v>
      </c>
    </row>
    <row r="5" spans="1:11" x14ac:dyDescent="0.35">
      <c r="B5" s="34" t="s">
        <v>138</v>
      </c>
      <c r="C5" s="30" t="s">
        <v>129</v>
      </c>
      <c r="D5" s="27" t="s">
        <v>130</v>
      </c>
      <c r="E5" s="27" t="s">
        <v>129</v>
      </c>
      <c r="F5" s="27" t="s">
        <v>130</v>
      </c>
      <c r="G5" s="28" t="s">
        <v>131</v>
      </c>
      <c r="I5" s="33" t="s">
        <v>133</v>
      </c>
      <c r="J5" s="33" t="s">
        <v>135</v>
      </c>
      <c r="K5" s="33" t="s">
        <v>139</v>
      </c>
    </row>
    <row r="6" spans="1:11" x14ac:dyDescent="0.35">
      <c r="A6" t="s">
        <v>119</v>
      </c>
      <c r="B6" s="20">
        <v>2928</v>
      </c>
      <c r="C6" s="26">
        <v>2.35E-2</v>
      </c>
      <c r="E6" s="26">
        <v>7.3499999999999996E-2</v>
      </c>
      <c r="G6" s="29">
        <v>44713</v>
      </c>
      <c r="I6" s="2">
        <v>8.3750000000000005E-2</v>
      </c>
      <c r="J6" s="2">
        <f>+I6+E6</f>
        <v>0.15725</v>
      </c>
      <c r="K6" s="2">
        <f>+J6</f>
        <v>0.15725</v>
      </c>
    </row>
    <row r="7" spans="1:11" x14ac:dyDescent="0.35">
      <c r="A7" t="s">
        <v>120</v>
      </c>
      <c r="B7" s="20">
        <v>6711</v>
      </c>
      <c r="C7" s="26">
        <v>0.04</v>
      </c>
      <c r="E7" s="26">
        <v>0.04</v>
      </c>
      <c r="F7" s="26">
        <v>0.02</v>
      </c>
      <c r="G7" s="29">
        <v>44562</v>
      </c>
      <c r="I7" s="2">
        <v>8.4000000000000005E-2</v>
      </c>
      <c r="J7" s="2">
        <f>+I7+E7</f>
        <v>0.124</v>
      </c>
      <c r="K7" s="2">
        <f>+J7+F7</f>
        <v>0.14399999999999999</v>
      </c>
    </row>
    <row r="8" spans="1:11" x14ac:dyDescent="0.35">
      <c r="A8" t="s">
        <v>26</v>
      </c>
      <c r="B8" s="20">
        <v>1335</v>
      </c>
      <c r="F8" s="26">
        <v>7.4999999999999997E-2</v>
      </c>
      <c r="G8" s="29">
        <v>44562</v>
      </c>
      <c r="I8" s="2">
        <v>9.4E-2</v>
      </c>
      <c r="J8" s="2">
        <f>+I8</f>
        <v>9.4E-2</v>
      </c>
      <c r="K8" s="2">
        <f>+I8+F8</f>
        <v>0.16899999999999998</v>
      </c>
    </row>
    <row r="9" spans="1:11" x14ac:dyDescent="0.35">
      <c r="A9" t="s">
        <v>122</v>
      </c>
      <c r="B9" s="20">
        <v>20391</v>
      </c>
      <c r="E9" s="26">
        <v>0.06</v>
      </c>
      <c r="G9" s="29">
        <v>44562</v>
      </c>
      <c r="I9" s="2">
        <v>7.4999999999999997E-2</v>
      </c>
      <c r="J9" s="2">
        <f t="shared" ref="J9:J18" si="0">+I9+E9</f>
        <v>0.13500000000000001</v>
      </c>
      <c r="K9" s="2">
        <f>+J9</f>
        <v>0.13500000000000001</v>
      </c>
    </row>
    <row r="10" spans="1:11" x14ac:dyDescent="0.35">
      <c r="A10" t="s">
        <v>123</v>
      </c>
      <c r="B10" s="20">
        <v>2731</v>
      </c>
      <c r="C10" s="26">
        <v>1.9199999999999998E-2</v>
      </c>
      <c r="E10" s="26">
        <v>4.9200000000000001E-2</v>
      </c>
      <c r="G10" s="29">
        <v>44562</v>
      </c>
      <c r="I10" s="2">
        <v>6.9000000000000006E-2</v>
      </c>
      <c r="J10" s="2">
        <f t="shared" si="0"/>
        <v>0.1182</v>
      </c>
      <c r="K10" s="2">
        <f>+J10</f>
        <v>0.1182</v>
      </c>
    </row>
    <row r="11" spans="1:11" x14ac:dyDescent="0.35">
      <c r="A11" t="s">
        <v>124</v>
      </c>
      <c r="B11" s="20">
        <v>1046</v>
      </c>
      <c r="E11" s="26">
        <v>3.5000000000000003E-2</v>
      </c>
      <c r="F11" s="26">
        <v>0.15</v>
      </c>
      <c r="G11" s="29">
        <v>44531</v>
      </c>
      <c r="I11" s="2">
        <v>9.4500000000000001E-2</v>
      </c>
      <c r="J11" s="2">
        <f t="shared" si="0"/>
        <v>0.1295</v>
      </c>
      <c r="K11" s="2">
        <f>+J11+F11</f>
        <v>0.27949999999999997</v>
      </c>
    </row>
    <row r="12" spans="1:11" x14ac:dyDescent="0.35">
      <c r="A12" t="s">
        <v>22</v>
      </c>
      <c r="B12" s="20">
        <v>2059</v>
      </c>
      <c r="E12" s="26">
        <v>0.02</v>
      </c>
      <c r="F12" s="26">
        <v>2.5000000000000001E-2</v>
      </c>
      <c r="G12" s="29" t="s">
        <v>132</v>
      </c>
      <c r="I12" s="2">
        <v>8.6499999999999994E-2</v>
      </c>
      <c r="J12" s="2">
        <f t="shared" si="0"/>
        <v>0.1065</v>
      </c>
      <c r="K12" s="2">
        <f>+J12+F12</f>
        <v>0.13150000000000001</v>
      </c>
    </row>
    <row r="13" spans="1:11" x14ac:dyDescent="0.35">
      <c r="A13" t="s">
        <v>19</v>
      </c>
      <c r="B13" s="20">
        <v>5614</v>
      </c>
      <c r="C13" s="26">
        <v>0.04</v>
      </c>
      <c r="E13" s="26">
        <v>4.4999999999999998E-2</v>
      </c>
      <c r="G13" s="29">
        <v>44562</v>
      </c>
      <c r="I13" s="2">
        <v>8.8999999999999996E-2</v>
      </c>
      <c r="J13" s="2">
        <f t="shared" si="0"/>
        <v>0.13400000000000001</v>
      </c>
      <c r="K13" s="2">
        <f t="shared" ref="K13:K18" si="1">+J13</f>
        <v>0.13400000000000001</v>
      </c>
    </row>
    <row r="14" spans="1:11" x14ac:dyDescent="0.35">
      <c r="A14" t="s">
        <v>27</v>
      </c>
      <c r="B14" s="20">
        <v>19413</v>
      </c>
      <c r="C14" s="26">
        <v>0.02</v>
      </c>
      <c r="E14" s="26">
        <v>5.2499999999999998E-2</v>
      </c>
      <c r="G14" s="29">
        <v>44348</v>
      </c>
      <c r="I14" s="2">
        <v>8.4000000000000005E-2</v>
      </c>
      <c r="J14" s="2">
        <f t="shared" si="0"/>
        <v>0.13650000000000001</v>
      </c>
      <c r="K14" s="2">
        <f t="shared" si="1"/>
        <v>0.13650000000000001</v>
      </c>
    </row>
    <row r="15" spans="1:11" x14ac:dyDescent="0.35">
      <c r="A15" t="s">
        <v>125</v>
      </c>
      <c r="B15" s="20">
        <v>14068</v>
      </c>
      <c r="C15" s="26">
        <v>0.03</v>
      </c>
      <c r="E15" s="26">
        <v>0.06</v>
      </c>
      <c r="G15" s="6">
        <v>2020</v>
      </c>
      <c r="I15" s="2">
        <v>8.2699999999999996E-2</v>
      </c>
      <c r="J15" s="2">
        <f t="shared" si="0"/>
        <v>0.14269999999999999</v>
      </c>
      <c r="K15" s="2">
        <f t="shared" si="1"/>
        <v>0.14269999999999999</v>
      </c>
    </row>
    <row r="16" spans="1:11" x14ac:dyDescent="0.35">
      <c r="A16" t="s">
        <v>126</v>
      </c>
      <c r="B16" s="20">
        <v>62218</v>
      </c>
      <c r="C16" s="26">
        <v>0.03</v>
      </c>
      <c r="E16" s="26">
        <v>0.06</v>
      </c>
      <c r="G16" s="6">
        <v>2019</v>
      </c>
      <c r="I16" s="2">
        <v>8.5199999999999998E-2</v>
      </c>
      <c r="J16" s="2">
        <f t="shared" si="0"/>
        <v>0.1452</v>
      </c>
      <c r="K16" s="2">
        <f t="shared" si="1"/>
        <v>0.1452</v>
      </c>
    </row>
    <row r="17" spans="1:11" x14ac:dyDescent="0.35">
      <c r="A17" t="s">
        <v>127</v>
      </c>
      <c r="B17" s="20">
        <v>975</v>
      </c>
      <c r="E17" s="26">
        <v>0.06</v>
      </c>
      <c r="G17" s="29">
        <v>43101</v>
      </c>
      <c r="I17" s="2">
        <v>6.2E-2</v>
      </c>
      <c r="J17" s="2">
        <f t="shared" si="0"/>
        <v>0.122</v>
      </c>
      <c r="K17" s="2">
        <f t="shared" si="1"/>
        <v>0.122</v>
      </c>
    </row>
    <row r="18" spans="1:11" x14ac:dyDescent="0.35">
      <c r="A18" t="s">
        <v>128</v>
      </c>
      <c r="B18" s="20">
        <v>4610</v>
      </c>
      <c r="C18" s="26">
        <v>0.02</v>
      </c>
      <c r="E18" s="26">
        <v>0.06</v>
      </c>
      <c r="G18" s="29">
        <v>44713</v>
      </c>
      <c r="I18" s="2">
        <v>8.3750000000000005E-2</v>
      </c>
      <c r="J18" s="2">
        <f t="shared" si="0"/>
        <v>0.14374999999999999</v>
      </c>
      <c r="K18" s="2">
        <f t="shared" si="1"/>
        <v>0.14374999999999999</v>
      </c>
    </row>
    <row r="19" spans="1:11" x14ac:dyDescent="0.35">
      <c r="A19" t="s">
        <v>137</v>
      </c>
      <c r="B19" s="20">
        <v>6504</v>
      </c>
      <c r="C19" s="26">
        <v>0.02</v>
      </c>
      <c r="E19" s="36" t="s">
        <v>144</v>
      </c>
      <c r="F19" s="26">
        <v>2.5899999999999999E-2</v>
      </c>
      <c r="G19" s="29">
        <v>44927</v>
      </c>
      <c r="I19" s="2">
        <v>8.6999999999999994E-2</v>
      </c>
      <c r="J19" s="35">
        <f>+I19+C19</f>
        <v>0.107</v>
      </c>
      <c r="K19" s="35">
        <f>+J19+F19</f>
        <v>0.13289999999999999</v>
      </c>
    </row>
    <row r="21" spans="1:11" x14ac:dyDescent="0.35">
      <c r="G21" s="6" t="s">
        <v>136</v>
      </c>
      <c r="J21" s="2">
        <f>AVERAGE(J6:J18)</f>
        <v>0.1298923076923077</v>
      </c>
      <c r="K21" s="2">
        <f>AVERAGE(K6:K18)</f>
        <v>0.15066153846153849</v>
      </c>
    </row>
    <row r="23" spans="1:11" x14ac:dyDescent="0.35">
      <c r="A23" t="s">
        <v>143</v>
      </c>
    </row>
    <row r="24" spans="1:11" x14ac:dyDescent="0.35">
      <c r="A24" t="s">
        <v>140</v>
      </c>
    </row>
  </sheetData>
  <mergeCells count="1">
    <mergeCell ref="A1:K1"/>
  </mergeCells>
  <pageMargins left="0.7" right="0.7" top="0.75" bottom="0.75" header="0.3" footer="0.3"/>
  <pageSetup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7AF9-4ADB-4A90-897F-098D003E56F5}">
  <dimension ref="A1:F40"/>
  <sheetViews>
    <sheetView workbookViewId="0">
      <selection activeCell="D3" sqref="D3"/>
    </sheetView>
  </sheetViews>
  <sheetFormatPr defaultColWidth="15.6328125" defaultRowHeight="14.5" x14ac:dyDescent="0.35"/>
  <cols>
    <col min="1" max="1" width="32.1796875" customWidth="1"/>
    <col min="2" max="4" width="15.6328125" style="10"/>
  </cols>
  <sheetData>
    <row r="1" spans="1:4" x14ac:dyDescent="0.35">
      <c r="A1" s="39" t="s">
        <v>53</v>
      </c>
      <c r="B1" s="39"/>
      <c r="C1" s="39"/>
      <c r="D1" s="39"/>
    </row>
    <row r="3" spans="1:4" x14ac:dyDescent="0.35">
      <c r="B3" s="11" t="s">
        <v>55</v>
      </c>
      <c r="C3" s="11" t="s">
        <v>56</v>
      </c>
      <c r="D3" s="11" t="s">
        <v>58</v>
      </c>
    </row>
    <row r="5" spans="1:4" x14ac:dyDescent="0.35">
      <c r="A5" t="s">
        <v>54</v>
      </c>
      <c r="B5" s="10">
        <v>20</v>
      </c>
      <c r="C5" s="10">
        <f>+B5*40*4.333</f>
        <v>3466.4</v>
      </c>
      <c r="D5" s="10">
        <f>+C5*0.3</f>
        <v>1039.92</v>
      </c>
    </row>
    <row r="6" spans="1:4" x14ac:dyDescent="0.35">
      <c r="B6" s="10">
        <v>25</v>
      </c>
      <c r="C6" s="10">
        <f>+B6*40*4.333</f>
        <v>4333</v>
      </c>
      <c r="D6" s="10">
        <f>+C6*0.3</f>
        <v>1299.8999999999999</v>
      </c>
    </row>
    <row r="8" spans="1:4" x14ac:dyDescent="0.35">
      <c r="A8" t="s">
        <v>57</v>
      </c>
      <c r="B8" s="10">
        <v>19</v>
      </c>
      <c r="C8" s="10">
        <f t="shared" ref="C8:C11" si="0">+B8*40*4.333</f>
        <v>3293.08</v>
      </c>
      <c r="D8" s="10">
        <f t="shared" ref="D8:D11" si="1">+C8*0.3</f>
        <v>987.92399999999998</v>
      </c>
    </row>
    <row r="9" spans="1:4" x14ac:dyDescent="0.35">
      <c r="B9" s="10">
        <v>22</v>
      </c>
      <c r="C9" s="10">
        <f t="shared" si="0"/>
        <v>3813.04</v>
      </c>
      <c r="D9" s="10">
        <f t="shared" si="1"/>
        <v>1143.912</v>
      </c>
    </row>
    <row r="10" spans="1:4" x14ac:dyDescent="0.35">
      <c r="B10" s="10">
        <v>32</v>
      </c>
      <c r="C10" s="10">
        <f t="shared" si="0"/>
        <v>5546.24</v>
      </c>
      <c r="D10" s="10">
        <f t="shared" si="1"/>
        <v>1663.8719999999998</v>
      </c>
    </row>
    <row r="11" spans="1:4" x14ac:dyDescent="0.35">
      <c r="B11" s="10">
        <v>35</v>
      </c>
      <c r="C11" s="10">
        <f t="shared" si="0"/>
        <v>6066.2</v>
      </c>
      <c r="D11" s="10">
        <f t="shared" si="1"/>
        <v>1819.86</v>
      </c>
    </row>
    <row r="13" spans="1:4" x14ac:dyDescent="0.35">
      <c r="A13" t="s">
        <v>63</v>
      </c>
      <c r="B13" s="10">
        <v>25</v>
      </c>
      <c r="C13" s="10">
        <f>+B13*40*4.333</f>
        <v>4333</v>
      </c>
      <c r="D13" s="10">
        <f>+C13*0.3</f>
        <v>1299.8999999999999</v>
      </c>
    </row>
    <row r="15" spans="1:4" x14ac:dyDescent="0.35">
      <c r="A15" t="s">
        <v>64</v>
      </c>
      <c r="B15" s="10">
        <v>15</v>
      </c>
      <c r="C15" s="10">
        <f>+B15*40*4.333</f>
        <v>2599.8000000000002</v>
      </c>
      <c r="D15" s="10">
        <f>+C15*0.3</f>
        <v>779.94</v>
      </c>
    </row>
    <row r="16" spans="1:4" x14ac:dyDescent="0.35">
      <c r="B16" s="10">
        <v>20</v>
      </c>
      <c r="C16" s="10">
        <f>+B16*40*4.333</f>
        <v>3466.4</v>
      </c>
      <c r="D16" s="10">
        <f>+C16*0.3</f>
        <v>1039.92</v>
      </c>
    </row>
    <row r="19" spans="1:6" ht="15" thickBot="1" x14ac:dyDescent="0.4">
      <c r="A19" s="16"/>
      <c r="B19" s="17"/>
      <c r="C19" s="17"/>
      <c r="D19" s="17"/>
      <c r="E19" s="16"/>
      <c r="F19" s="16"/>
    </row>
    <row r="21" spans="1:6" x14ac:dyDescent="0.35">
      <c r="A21" t="s">
        <v>65</v>
      </c>
      <c r="B21" s="10">
        <v>500000</v>
      </c>
      <c r="C21" s="10" t="s">
        <v>66</v>
      </c>
    </row>
    <row r="23" spans="1:6" x14ac:dyDescent="0.35">
      <c r="A23" t="s">
        <v>67</v>
      </c>
      <c r="B23" s="10">
        <v>685000</v>
      </c>
      <c r="C23" s="10" t="s">
        <v>68</v>
      </c>
    </row>
    <row r="25" spans="1:6" x14ac:dyDescent="0.35">
      <c r="A25" t="s">
        <v>59</v>
      </c>
      <c r="B25" s="10">
        <v>31544</v>
      </c>
      <c r="C25" s="10" t="s">
        <v>74</v>
      </c>
      <c r="E25" t="s">
        <v>81</v>
      </c>
      <c r="F25" s="12">
        <f>493*0.05*B25</f>
        <v>777559.60000000009</v>
      </c>
    </row>
    <row r="27" spans="1:6" x14ac:dyDescent="0.35">
      <c r="A27" t="s">
        <v>60</v>
      </c>
      <c r="B27" s="10">
        <v>67635</v>
      </c>
      <c r="C27" s="10" t="s">
        <v>71</v>
      </c>
      <c r="E27" s="10" t="s">
        <v>80</v>
      </c>
      <c r="F27" s="10">
        <f>+B27*10</f>
        <v>676350</v>
      </c>
    </row>
    <row r="29" spans="1:6" x14ac:dyDescent="0.35">
      <c r="A29" t="s">
        <v>72</v>
      </c>
      <c r="B29" s="10">
        <v>13000</v>
      </c>
      <c r="C29" s="10" t="s">
        <v>76</v>
      </c>
      <c r="E29" t="s">
        <v>83</v>
      </c>
    </row>
    <row r="30" spans="1:6" x14ac:dyDescent="0.35">
      <c r="B30" s="10">
        <v>30000</v>
      </c>
      <c r="C30" s="10" t="s">
        <v>76</v>
      </c>
      <c r="E30" t="s">
        <v>83</v>
      </c>
    </row>
    <row r="32" spans="1:6" x14ac:dyDescent="0.35">
      <c r="A32" t="s">
        <v>73</v>
      </c>
      <c r="B32" s="10">
        <v>23000</v>
      </c>
      <c r="C32" s="10" t="s">
        <v>75</v>
      </c>
      <c r="E32" t="s">
        <v>82</v>
      </c>
    </row>
    <row r="34" spans="1:5" x14ac:dyDescent="0.35">
      <c r="B34" s="10" t="s">
        <v>69</v>
      </c>
      <c r="C34" s="10" t="s">
        <v>70</v>
      </c>
    </row>
    <row r="35" spans="1:5" x14ac:dyDescent="0.35">
      <c r="A35" t="s">
        <v>61</v>
      </c>
      <c r="B35" s="10">
        <v>784</v>
      </c>
      <c r="C35" s="10">
        <v>419</v>
      </c>
      <c r="E35" t="s">
        <v>82</v>
      </c>
    </row>
    <row r="37" spans="1:5" x14ac:dyDescent="0.35">
      <c r="A37" t="s">
        <v>62</v>
      </c>
      <c r="B37" s="10" t="s">
        <v>77</v>
      </c>
      <c r="E37" t="s">
        <v>84</v>
      </c>
    </row>
    <row r="39" spans="1:5" x14ac:dyDescent="0.35">
      <c r="A39" t="s">
        <v>78</v>
      </c>
      <c r="B39" s="10">
        <v>250000</v>
      </c>
      <c r="C39" s="10" t="s">
        <v>79</v>
      </c>
    </row>
    <row r="40" spans="1:5" x14ac:dyDescent="0.35">
      <c r="B40" s="10">
        <v>300000</v>
      </c>
      <c r="C40" s="10" t="s">
        <v>79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A209-F2E4-455E-B160-07D6BF946EC4}">
  <dimension ref="A1:E49"/>
  <sheetViews>
    <sheetView workbookViewId="0">
      <selection activeCell="C23" sqref="C23"/>
    </sheetView>
  </sheetViews>
  <sheetFormatPr defaultColWidth="15.6328125" defaultRowHeight="14.5" x14ac:dyDescent="0.35"/>
  <cols>
    <col min="1" max="1" width="37.6328125" customWidth="1"/>
    <col min="2" max="2" width="15.6328125" style="10"/>
    <col min="4" max="4" width="15.6328125" style="10"/>
  </cols>
  <sheetData>
    <row r="1" spans="1:4" ht="20.5" thickBot="1" x14ac:dyDescent="0.45">
      <c r="A1" s="37" t="s">
        <v>85</v>
      </c>
      <c r="B1" s="37"/>
      <c r="C1" s="37"/>
      <c r="D1" s="37"/>
    </row>
    <row r="4" spans="1:4" x14ac:dyDescent="0.35">
      <c r="B4" s="11" t="s">
        <v>86</v>
      </c>
      <c r="C4" s="13" t="s">
        <v>87</v>
      </c>
      <c r="D4" s="11" t="s">
        <v>88</v>
      </c>
    </row>
    <row r="5" spans="1:4" x14ac:dyDescent="0.35">
      <c r="B5" s="24"/>
      <c r="C5" s="25"/>
      <c r="D5" s="24"/>
    </row>
    <row r="6" spans="1:4" x14ac:dyDescent="0.35">
      <c r="A6" t="s">
        <v>116</v>
      </c>
      <c r="B6" s="10">
        <v>90000</v>
      </c>
      <c r="C6">
        <v>12</v>
      </c>
      <c r="D6" s="10">
        <f>+B6*C6</f>
        <v>1080000</v>
      </c>
    </row>
    <row r="8" spans="1:4" x14ac:dyDescent="0.35">
      <c r="A8" t="s">
        <v>89</v>
      </c>
      <c r="B8" s="10">
        <v>31544</v>
      </c>
      <c r="C8">
        <v>12</v>
      </c>
      <c r="D8" s="10">
        <f>+B8*C8</f>
        <v>378528</v>
      </c>
    </row>
    <row r="10" spans="1:4" x14ac:dyDescent="0.35">
      <c r="A10" t="s">
        <v>90</v>
      </c>
      <c r="B10" s="10">
        <v>67635</v>
      </c>
      <c r="C10">
        <v>12</v>
      </c>
      <c r="D10" s="10">
        <f>+B10*C10</f>
        <v>811620</v>
      </c>
    </row>
    <row r="12" spans="1:4" x14ac:dyDescent="0.35">
      <c r="A12" t="s">
        <v>91</v>
      </c>
      <c r="B12" s="10">
        <v>23000</v>
      </c>
      <c r="C12">
        <v>75</v>
      </c>
      <c r="D12" s="10">
        <f>+B12*C12</f>
        <v>1725000</v>
      </c>
    </row>
    <row r="14" spans="1:4" x14ac:dyDescent="0.35">
      <c r="A14" t="s">
        <v>92</v>
      </c>
      <c r="B14" s="10">
        <v>15000</v>
      </c>
      <c r="C14">
        <v>12</v>
      </c>
      <c r="D14" s="10">
        <f>+B14*C14</f>
        <v>180000</v>
      </c>
    </row>
    <row r="16" spans="1:4" x14ac:dyDescent="0.35">
      <c r="A16" t="s">
        <v>93</v>
      </c>
      <c r="B16" s="10">
        <v>100000</v>
      </c>
      <c r="C16">
        <v>20</v>
      </c>
      <c r="D16" s="23">
        <f>+B16*C16</f>
        <v>2000000</v>
      </c>
    </row>
    <row r="18" spans="1:4" x14ac:dyDescent="0.35">
      <c r="A18" t="s">
        <v>118</v>
      </c>
      <c r="B18" s="10">
        <v>1500000</v>
      </c>
      <c r="C18">
        <v>1</v>
      </c>
      <c r="D18" s="10">
        <f>+B18*C18</f>
        <v>1500000</v>
      </c>
    </row>
    <row r="20" spans="1:4" x14ac:dyDescent="0.35">
      <c r="A20" t="s">
        <v>117</v>
      </c>
      <c r="B20" s="10">
        <v>75000</v>
      </c>
      <c r="C20">
        <v>5</v>
      </c>
      <c r="D20" s="10">
        <f>+B20*C20</f>
        <v>375000</v>
      </c>
    </row>
    <row r="25" spans="1:4" x14ac:dyDescent="0.35">
      <c r="B25" s="14" t="s">
        <v>105</v>
      </c>
    </row>
    <row r="26" spans="1:4" x14ac:dyDescent="0.35">
      <c r="A26" t="s">
        <v>95</v>
      </c>
      <c r="B26" s="18">
        <v>4.5138888888888888E-2</v>
      </c>
      <c r="D26" s="20"/>
    </row>
    <row r="27" spans="1:4" x14ac:dyDescent="0.35">
      <c r="A27" t="s">
        <v>96</v>
      </c>
      <c r="B27" s="18">
        <v>4.5138888888888888E-2</v>
      </c>
      <c r="D27" s="20"/>
    </row>
    <row r="28" spans="1:4" x14ac:dyDescent="0.35">
      <c r="A28" t="s">
        <v>97</v>
      </c>
      <c r="B28" s="18">
        <v>4.6527777777777779E-2</v>
      </c>
      <c r="D28" s="20"/>
    </row>
    <row r="29" spans="1:4" x14ac:dyDescent="0.35">
      <c r="A29" t="s">
        <v>98</v>
      </c>
      <c r="B29" s="18">
        <v>4.7222222222222221E-2</v>
      </c>
      <c r="D29" s="20"/>
    </row>
    <row r="30" spans="1:4" x14ac:dyDescent="0.35">
      <c r="A30" t="s">
        <v>99</v>
      </c>
      <c r="B30" s="18">
        <v>4.8611111111111112E-2</v>
      </c>
      <c r="D30" s="20"/>
    </row>
    <row r="31" spans="1:4" x14ac:dyDescent="0.35">
      <c r="A31" t="s">
        <v>100</v>
      </c>
      <c r="B31" s="18">
        <v>4.9999999999999996E-2</v>
      </c>
      <c r="D31" s="20"/>
    </row>
    <row r="32" spans="1:4" x14ac:dyDescent="0.35">
      <c r="A32" t="s">
        <v>101</v>
      </c>
      <c r="B32" s="18">
        <v>5.2083333333333336E-2</v>
      </c>
      <c r="D32" s="20"/>
    </row>
    <row r="33" spans="1:5" x14ac:dyDescent="0.35">
      <c r="B33" s="18"/>
      <c r="D33" s="20"/>
    </row>
    <row r="34" spans="1:5" x14ac:dyDescent="0.35">
      <c r="A34" t="s">
        <v>94</v>
      </c>
      <c r="B34" s="18">
        <v>4.8611111111111112E-2</v>
      </c>
      <c r="D34" s="20"/>
    </row>
    <row r="35" spans="1:5" x14ac:dyDescent="0.35">
      <c r="B35" s="18"/>
      <c r="D35" s="20"/>
    </row>
    <row r="36" spans="1:5" x14ac:dyDescent="0.35">
      <c r="B36" s="18"/>
      <c r="D36" s="20"/>
    </row>
    <row r="37" spans="1:5" x14ac:dyDescent="0.35">
      <c r="C37" s="11" t="s">
        <v>103</v>
      </c>
      <c r="D37" s="20"/>
    </row>
    <row r="38" spans="1:5" x14ac:dyDescent="0.35">
      <c r="A38" t="s">
        <v>102</v>
      </c>
      <c r="B38" s="20">
        <v>400</v>
      </c>
      <c r="C38" s="22">
        <f>+B38/1.5</f>
        <v>266.66666666666669</v>
      </c>
      <c r="D38" s="19">
        <v>7.5</v>
      </c>
      <c r="E38" t="s">
        <v>104</v>
      </c>
    </row>
    <row r="39" spans="1:5" x14ac:dyDescent="0.35">
      <c r="B39" s="15"/>
      <c r="D39" s="20">
        <f>+C38/D38</f>
        <v>35.555555555555557</v>
      </c>
      <c r="E39" t="s">
        <v>106</v>
      </c>
    </row>
    <row r="41" spans="1:5" x14ac:dyDescent="0.35">
      <c r="A41" t="s">
        <v>114</v>
      </c>
      <c r="B41" s="10">
        <v>17.5</v>
      </c>
    </row>
    <row r="42" spans="1:5" x14ac:dyDescent="0.35">
      <c r="A42" t="s">
        <v>107</v>
      </c>
      <c r="B42" s="10">
        <v>25</v>
      </c>
    </row>
    <row r="43" spans="1:5" x14ac:dyDescent="0.35">
      <c r="A43" t="s">
        <v>115</v>
      </c>
      <c r="B43" s="10">
        <f>+B42-B41</f>
        <v>7.5</v>
      </c>
    </row>
    <row r="44" spans="1:5" x14ac:dyDescent="0.35">
      <c r="B44" s="21">
        <v>40</v>
      </c>
      <c r="C44" t="s">
        <v>108</v>
      </c>
    </row>
    <row r="45" spans="1:5" x14ac:dyDescent="0.35">
      <c r="A45" t="s">
        <v>109</v>
      </c>
      <c r="B45" s="10">
        <f>+B43*B44</f>
        <v>300</v>
      </c>
    </row>
    <row r="46" spans="1:5" x14ac:dyDescent="0.35">
      <c r="A46" t="s">
        <v>110</v>
      </c>
      <c r="B46" s="21">
        <v>52</v>
      </c>
    </row>
    <row r="47" spans="1:5" x14ac:dyDescent="0.35">
      <c r="A47" t="s">
        <v>111</v>
      </c>
      <c r="B47" s="10">
        <f>+B45*B46</f>
        <v>15600</v>
      </c>
    </row>
    <row r="48" spans="1:5" x14ac:dyDescent="0.35">
      <c r="A48" t="s">
        <v>112</v>
      </c>
      <c r="B48" s="21">
        <v>36</v>
      </c>
    </row>
    <row r="49" spans="1:2" x14ac:dyDescent="0.35">
      <c r="A49" t="s">
        <v>113</v>
      </c>
      <c r="B49" s="10">
        <f>+B47*B48</f>
        <v>561600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 Tax</vt:lpstr>
      <vt:lpstr>New Taxes</vt:lpstr>
      <vt:lpstr>Rent Targets</vt:lpstr>
      <vt:lpstr>Cost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William C.</dc:creator>
  <cp:lastModifiedBy>Brown, William C.</cp:lastModifiedBy>
  <cp:lastPrinted>2022-06-01T04:05:51Z</cp:lastPrinted>
  <dcterms:created xsi:type="dcterms:W3CDTF">2022-05-09T17:19:40Z</dcterms:created>
  <dcterms:modified xsi:type="dcterms:W3CDTF">2022-06-01T04:31:01Z</dcterms:modified>
</cp:coreProperties>
</file>