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J:\BUDGET\18-19 Budget\MarComm\"/>
    </mc:Choice>
  </mc:AlternateContent>
  <bookViews>
    <workbookView xWindow="-15" yWindow="5925" windowWidth="12120" windowHeight="2460" tabRatio="842" firstSheet="18" activeTab="18"/>
  </bookViews>
  <sheets>
    <sheet name="Salaries" sheetId="12" r:id="rId1"/>
    <sheet name="Benefits" sheetId="13" r:id="rId2"/>
    <sheet name="Supplies" sheetId="14" r:id="rId3"/>
    <sheet name="Furniture &lt; $5K" sheetId="20" r:id="rId4"/>
    <sheet name="Machines &lt; $5K" sheetId="21" r:id="rId5"/>
    <sheet name="Software &lt; $5K" sheetId="22" r:id="rId6"/>
    <sheet name="Postage" sheetId="15" r:id="rId7"/>
    <sheet name="Printing" sheetId="16" state="hidden" r:id="rId8"/>
    <sheet name="Subscriptions" sheetId="17" r:id="rId9"/>
    <sheet name="Mileage" sheetId="24" r:id="rId10"/>
    <sheet name="Communications" sheetId="26" r:id="rId11"/>
    <sheet name="Training" sheetId="23" r:id="rId12"/>
    <sheet name="Advertising Agency" sheetId="29" r:id="rId13"/>
    <sheet name="Freight" sheetId="63" r:id="rId14"/>
    <sheet name="Market Research" sheetId="32" r:id="rId15"/>
    <sheet name="Outside Serv" sheetId="33" r:id="rId16"/>
    <sheet name="Collateral Mat'l" sheetId="66" r:id="rId17"/>
    <sheet name="Specialty" sheetId="38" r:id="rId18"/>
    <sheet name="Consumer Promo" sheetId="39" r:id="rId19"/>
    <sheet name="Sponsorships" sheetId="40" r:id="rId20"/>
    <sheet name="Medi Adv" sheetId="41" r:id="rId21"/>
    <sheet name="Byron Nelson" sheetId="43" r:id="rId22"/>
    <sheet name="LPGA " sheetId="67" r:id="rId23"/>
    <sheet name="Chamber" sheetId="45" r:id="rId24"/>
    <sheet name="Local Programs" sheetId="50" r:id="rId25"/>
    <sheet name="Music Factory" sheetId="68" r:id="rId26"/>
    <sheet name="Media Events" sheetId="65" r:id="rId27"/>
    <sheet name="Rentals" sheetId="52" r:id="rId28"/>
    <sheet name="Memberships" sheetId="53" r:id="rId29"/>
    <sheet name="blank" sheetId="60" r:id="rId30"/>
  </sheets>
  <definedNames>
    <definedName name="_xlnm.Print_Area" localSheetId="24">'Local Programs'!$A$1:$F$19</definedName>
    <definedName name="_xlnm.Print_Area" localSheetId="25">'Music Factory'!$A$1:$F$16</definedName>
  </definedNames>
  <calcPr calcId="171027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</workbook>
</file>

<file path=xl/calcChain.xml><?xml version="1.0" encoding="utf-8"?>
<calcChain xmlns="http://schemas.openxmlformats.org/spreadsheetml/2006/main">
  <c r="E19" i="50" l="1"/>
  <c r="E16" i="53" l="1"/>
  <c r="E17" i="39" l="1"/>
  <c r="E16" i="40" l="1"/>
  <c r="E25" i="33" l="1"/>
  <c r="D12" i="33"/>
  <c r="C19" i="50"/>
  <c r="D16" i="53"/>
  <c r="C16" i="53"/>
  <c r="C11" i="50"/>
  <c r="C7" i="39"/>
  <c r="C17" i="39" s="1"/>
  <c r="C9" i="38"/>
  <c r="C5" i="66"/>
  <c r="C17" i="33"/>
  <c r="C25" i="33" s="1"/>
  <c r="C18" i="33"/>
  <c r="C21" i="33"/>
  <c r="D13" i="33"/>
  <c r="D15" i="33"/>
  <c r="D17" i="33"/>
  <c r="D21" i="33"/>
  <c r="D25" i="33"/>
  <c r="C5" i="26"/>
  <c r="E16" i="60"/>
  <c r="D16" i="60"/>
  <c r="C16" i="60"/>
  <c r="E16" i="68"/>
  <c r="D16" i="68"/>
  <c r="C8" i="40"/>
  <c r="C16" i="40" s="1"/>
  <c r="D8" i="40"/>
  <c r="D16" i="40"/>
  <c r="E16" i="67"/>
  <c r="D16" i="67"/>
  <c r="C16" i="67"/>
  <c r="E8" i="40"/>
  <c r="E16" i="66"/>
  <c r="D16" i="66"/>
  <c r="C16" i="66"/>
  <c r="E16" i="65"/>
  <c r="D16" i="65"/>
  <c r="C16" i="65"/>
  <c r="E16" i="63"/>
  <c r="D16" i="63"/>
  <c r="C16" i="63"/>
  <c r="E16" i="52"/>
  <c r="D16" i="52"/>
  <c r="C16" i="52"/>
  <c r="E16" i="45"/>
  <c r="D16" i="45"/>
  <c r="C16" i="45"/>
  <c r="E16" i="43"/>
  <c r="D16" i="43"/>
  <c r="C16" i="43"/>
  <c r="E16" i="41"/>
  <c r="D16" i="41"/>
  <c r="C16" i="41"/>
  <c r="D17" i="39"/>
  <c r="E16" i="38"/>
  <c r="D16" i="38"/>
  <c r="C16" i="38"/>
  <c r="E16" i="32"/>
  <c r="D16" i="32"/>
  <c r="C16" i="32"/>
  <c r="E16" i="29"/>
  <c r="D16" i="29"/>
  <c r="C16" i="29"/>
  <c r="E16" i="26"/>
  <c r="D16" i="26"/>
  <c r="C16" i="26"/>
  <c r="E16" i="24"/>
  <c r="D16" i="24"/>
  <c r="C16" i="24"/>
  <c r="E16" i="23"/>
  <c r="D16" i="23"/>
  <c r="C16" i="23"/>
  <c r="E16" i="22"/>
  <c r="D16" i="22"/>
  <c r="C16" i="22"/>
  <c r="E16" i="21"/>
  <c r="D16" i="21"/>
  <c r="C16" i="21"/>
  <c r="E16" i="20"/>
  <c r="D16" i="20"/>
  <c r="C16" i="20"/>
  <c r="E16" i="17"/>
  <c r="D16" i="17"/>
  <c r="C16" i="17"/>
  <c r="E16" i="16"/>
  <c r="D16" i="16"/>
  <c r="C16" i="16"/>
  <c r="E16" i="15"/>
  <c r="D16" i="15"/>
  <c r="C16" i="15"/>
  <c r="E16" i="14"/>
  <c r="D16" i="14"/>
  <c r="C16" i="14"/>
  <c r="E16" i="13"/>
  <c r="D16" i="13"/>
  <c r="C16" i="13"/>
  <c r="E16" i="12"/>
  <c r="D16" i="12"/>
  <c r="C16" i="12"/>
</calcChain>
</file>

<file path=xl/comments1.xml><?xml version="1.0" encoding="utf-8"?>
<comments xmlns="http://schemas.openxmlformats.org/spreadsheetml/2006/main">
  <authors>
    <author>Marianne Lauda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Monty, Kayla</t>
        </r>
      </text>
    </comment>
  </commentList>
</comments>
</file>

<file path=xl/comments2.xml><?xml version="1.0" encoding="utf-8"?>
<comments xmlns="http://schemas.openxmlformats.org/spreadsheetml/2006/main">
  <authors>
    <author>Marianne Lauda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3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
</t>
        </r>
      </text>
    </comment>
  </commentList>
</comments>
</file>

<file path=xl/comments4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5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6.xml><?xml version="1.0" encoding="utf-8"?>
<comments xmlns="http://schemas.openxmlformats.org/spreadsheetml/2006/main">
  <authors>
    <author>Marianne Lauda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7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8.xml><?xml version="1.0" encoding="utf-8"?>
<comments xmlns="http://schemas.openxmlformats.org/spreadsheetml/2006/main">
  <authors>
    <author>Marianne Lauda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
</t>
        </r>
      </text>
    </comment>
  </commentList>
</comments>
</file>

<file path=xl/sharedStrings.xml><?xml version="1.0" encoding="utf-8"?>
<sst xmlns="http://schemas.openxmlformats.org/spreadsheetml/2006/main" count="405" uniqueCount="197">
  <si>
    <t>Notes</t>
  </si>
  <si>
    <t>Communications</t>
  </si>
  <si>
    <t>Sponsorships</t>
  </si>
  <si>
    <t>Memberships</t>
  </si>
  <si>
    <t>fsdds</t>
  </si>
  <si>
    <t>Salaries</t>
  </si>
  <si>
    <t>Benefits</t>
  </si>
  <si>
    <t>Supervision</t>
  </si>
  <si>
    <t>Clerical</t>
  </si>
  <si>
    <t>Operating</t>
  </si>
  <si>
    <t>Overtime</t>
  </si>
  <si>
    <t>Additional Pay</t>
  </si>
  <si>
    <t>Life Insurance</t>
  </si>
  <si>
    <t>PPO</t>
  </si>
  <si>
    <t>Medicare</t>
  </si>
  <si>
    <t>FICA</t>
  </si>
  <si>
    <t>Office Supplies</t>
  </si>
  <si>
    <t>Unemployment Taxes</t>
  </si>
  <si>
    <t>TMRS</t>
  </si>
  <si>
    <t>SBP</t>
  </si>
  <si>
    <t>PARS 457</t>
  </si>
  <si>
    <t>Consumable and stationary supplies</t>
  </si>
  <si>
    <t>Total</t>
  </si>
  <si>
    <t>Machines &lt; $5K</t>
  </si>
  <si>
    <t>New machines only</t>
  </si>
  <si>
    <t>Software &lt; $5K</t>
  </si>
  <si>
    <t>Postage</t>
  </si>
  <si>
    <t>Printing</t>
  </si>
  <si>
    <t>Subscriptions / Resource Materials</t>
  </si>
  <si>
    <t>Advertising Agency</t>
  </si>
  <si>
    <t>Market Research</t>
  </si>
  <si>
    <t>Outside Services</t>
  </si>
  <si>
    <t>Specialty Advertising</t>
  </si>
  <si>
    <t>Consumer Promotions</t>
  </si>
  <si>
    <t>Byron Nelson</t>
  </si>
  <si>
    <t>Media Advertising</t>
  </si>
  <si>
    <t>Chamber Events</t>
  </si>
  <si>
    <t>Leadership Irving</t>
  </si>
  <si>
    <t>Local Programs</t>
  </si>
  <si>
    <t>Rentals</t>
  </si>
  <si>
    <t>Furniture &lt;$5K</t>
  </si>
  <si>
    <t>Mileage / Parking</t>
  </si>
  <si>
    <t>Mileage paid per current IRS rate</t>
  </si>
  <si>
    <t>Project management &amp; design through full service agency</t>
  </si>
  <si>
    <t>Freight</t>
  </si>
  <si>
    <t xml:space="preserve">Marketing-Communications Department Budget </t>
  </si>
  <si>
    <t>Local and overnight deliveries</t>
  </si>
  <si>
    <t>New software only</t>
  </si>
  <si>
    <t>On-going research that provides information for the most effective &amp; efficient use of marketing resources</t>
  </si>
  <si>
    <t>On-line marketing/PR promotions</t>
  </si>
  <si>
    <t>**Prize winners will be required to complete a W9 and will receive a 1099 at year end if the total value of the prize is over $600**</t>
  </si>
  <si>
    <t>Association / Strategic Partnerships (565327)</t>
  </si>
  <si>
    <t>Four Seasons Cool Events (565317)</t>
  </si>
  <si>
    <t>Industry Foundation Sponsorships (565325)</t>
  </si>
  <si>
    <t>Additional Sponsorships (565309)</t>
  </si>
  <si>
    <t>Per the media schedule from Oct - Sept</t>
  </si>
  <si>
    <t>Media event during tournament</t>
  </si>
  <si>
    <t>F&amp; B for media tent</t>
  </si>
  <si>
    <t>Media Events</t>
  </si>
  <si>
    <t>Part Time - Convention Registration Staff</t>
  </si>
  <si>
    <t>Industry journals, magazines, periodicals, etc</t>
  </si>
  <si>
    <t>Local &amp; on-line training classes to enhance staff performance</t>
  </si>
  <si>
    <t>HSMAI Digital Marketing Webinar Series</t>
  </si>
  <si>
    <t>HSMAI Certification Fees (CHSE, CHBA, CHDM)</t>
  </si>
  <si>
    <t>Broadcast Monitoring (TX Press Clipping)</t>
  </si>
  <si>
    <t>Sitting fees / pictures for board &amp; staff</t>
  </si>
  <si>
    <t>PR Newswire</t>
  </si>
  <si>
    <t>PR Agency Support</t>
  </si>
  <si>
    <t>Who's Calling / Click Path</t>
  </si>
  <si>
    <t>Include cost for marketing &amp; communications only</t>
  </si>
  <si>
    <t>Conference Direct</t>
  </si>
  <si>
    <t>Local industry events</t>
  </si>
  <si>
    <t>Local community events</t>
  </si>
  <si>
    <t>Local client &amp; media entertainment</t>
  </si>
  <si>
    <t>Flowers, condolences, memorials (staff/clients)</t>
  </si>
  <si>
    <t>Cotton Bowl sponsor/ticket package and peak night turn-down amenity for media at hotel</t>
  </si>
  <si>
    <t>LPGA media tent F&amp;B</t>
  </si>
  <si>
    <t>Press conference; meeting needs</t>
  </si>
  <si>
    <t>Golf Writers Assn of America (576296)</t>
  </si>
  <si>
    <t>Press Club of Dallas (576216)</t>
  </si>
  <si>
    <t>PRSA (576256)</t>
  </si>
  <si>
    <t>PRSA Travel &amp; Tourism (576255)</t>
  </si>
  <si>
    <t>Pfaff</t>
  </si>
  <si>
    <t>Pfaff, White, Mansour</t>
  </si>
  <si>
    <t xml:space="preserve">HSMAI (576230) </t>
  </si>
  <si>
    <t>SATW (576258)</t>
  </si>
  <si>
    <t>Additions / Increases (576298)</t>
  </si>
  <si>
    <t>Promotional items for clients</t>
  </si>
  <si>
    <t>HSMAI, DFWATC, PCMA, etc</t>
  </si>
  <si>
    <t>Misc Printing</t>
  </si>
  <si>
    <t>Various collateral produced in-house</t>
  </si>
  <si>
    <t>IPAD service (2)</t>
  </si>
  <si>
    <t>Collateral Materials</t>
  </si>
  <si>
    <t>Barberstock</t>
  </si>
  <si>
    <t>Tucker</t>
  </si>
  <si>
    <t>Pfaff, White, Mansour, Stoddard,Sirmen</t>
  </si>
  <si>
    <t>Drop Box Fee</t>
  </si>
  <si>
    <t>Interactive 360 Virtual Hosting Fee</t>
  </si>
  <si>
    <t>SimpleView (excludes CRM)</t>
  </si>
  <si>
    <t xml:space="preserve">aRes Booking </t>
  </si>
  <si>
    <t>Pfaff, Sirmen</t>
  </si>
  <si>
    <t>Photos</t>
  </si>
  <si>
    <t>TOTAL</t>
  </si>
  <si>
    <t>Bureau/ICC website domain registrations</t>
  </si>
  <si>
    <t>Expanded consumer promotion</t>
  </si>
  <si>
    <t>Facebook</t>
  </si>
  <si>
    <t>From the meter and stamps</t>
  </si>
  <si>
    <t>Phone allowance - $65.00 per person</t>
  </si>
  <si>
    <t>MPI</t>
  </si>
  <si>
    <t>HootSuite</t>
  </si>
  <si>
    <t>Issuu</t>
  </si>
  <si>
    <t>Instamarco</t>
  </si>
  <si>
    <t>Paid MSC for most of these charges</t>
  </si>
  <si>
    <t>Blogger Bash F&amp;B</t>
  </si>
  <si>
    <t>Coloring books</t>
  </si>
  <si>
    <t>Aerial Photography</t>
  </si>
  <si>
    <t>Adara</t>
  </si>
  <si>
    <t>CrowdRiff</t>
  </si>
  <si>
    <t>to expand activiation to include social media</t>
  </si>
  <si>
    <t>Sirmen</t>
  </si>
  <si>
    <t>Reporter notebooks - Byron Nelson</t>
  </si>
  <si>
    <t>Reporter notebooks - LPGA</t>
  </si>
  <si>
    <t>Media Clippings (Meltwater)</t>
  </si>
  <si>
    <t>New Cell Phone reimbursement</t>
  </si>
  <si>
    <t>$100.00 per year (not everone will get a new phone each year)</t>
  </si>
  <si>
    <t>Suite/Box at Live Nation Pavilion</t>
  </si>
  <si>
    <t>8-seat box license for all events ($88,000) plus options for addl seats as needed</t>
  </si>
  <si>
    <t>Food &amp; Beverage for Box at Live Nation Pavilion</t>
  </si>
  <si>
    <t>Food &amp; beverage for guests at Pavilion events</t>
  </si>
  <si>
    <t>Toyota Music Factory Activities</t>
  </si>
  <si>
    <t>16-17 Actual</t>
  </si>
  <si>
    <t>17-18 Budget or Estimate</t>
  </si>
  <si>
    <t>18-19 Budget</t>
  </si>
  <si>
    <t>Including:</t>
  </si>
  <si>
    <t>$86.25 per month + overage costs + replacements</t>
  </si>
  <si>
    <t>***THIS ACCOUNT IS FOR TRAINING COSTS ONLY; F&amp; B SHOULD BE BUDGETED IN LOCAL PROGRAMS #566288***</t>
  </si>
  <si>
    <t>Employee Training</t>
  </si>
  <si>
    <t>all clippings and media database</t>
  </si>
  <si>
    <t>$1,250/mon</t>
  </si>
  <si>
    <t>$2,397/qtr</t>
  </si>
  <si>
    <t>$2,087/mon</t>
  </si>
  <si>
    <t>Videos</t>
  </si>
  <si>
    <t>Airport Brochure Company</t>
  </si>
  <si>
    <t>Diana, Monty, Lori S</t>
  </si>
  <si>
    <t>$7,500/qtr</t>
  </si>
  <si>
    <t>Items for gift baskets</t>
  </si>
  <si>
    <t>baskets, ribbons, tissue, cards</t>
  </si>
  <si>
    <t>Imprinted ribbon</t>
  </si>
  <si>
    <t>White shopping bags</t>
  </si>
  <si>
    <t>1000 qty</t>
  </si>
  <si>
    <t>Travel Media Showcase</t>
  </si>
  <si>
    <t>Blogger Project</t>
  </si>
  <si>
    <t>Kayla and Lori</t>
  </si>
  <si>
    <t>Concert Tickets - TMF Opening Concerts</t>
  </si>
  <si>
    <t>Dallas Fan Days Promo</t>
  </si>
  <si>
    <t>tickets</t>
  </si>
  <si>
    <t>Shutterstock</t>
  </si>
  <si>
    <t>refunded in FY18</t>
  </si>
  <si>
    <t>TexasFest, Schools Foundation, DFW Humane Society,etc</t>
  </si>
  <si>
    <t>Simpleview Imersion Tour</t>
  </si>
  <si>
    <t>IPAD - Needs Analysis Survey winner</t>
  </si>
  <si>
    <t>HSMAI Chinese Auction</t>
  </si>
  <si>
    <t>La Buena Vida Charity Clay Shoot Team</t>
  </si>
  <si>
    <t>ICT Guild Sponsorship</t>
  </si>
  <si>
    <t>DFW Film Commission (576275)</t>
  </si>
  <si>
    <t>Stand up desk</t>
  </si>
  <si>
    <t>Storage cabinet</t>
  </si>
  <si>
    <t>Kayla</t>
  </si>
  <si>
    <t>Monty</t>
  </si>
  <si>
    <t>Freelance Writers</t>
  </si>
  <si>
    <t>$799/mon  Agreement canceled</t>
  </si>
  <si>
    <t xml:space="preserve">I added $6k to cover the second half of the $13k contingency that was added 12/7/17. I've added an additional $5k because we're switching from DMP to ActOn, the pricing is supposed to remain flat, but that hasn't been finalized yet. So this number is: $228,085 (actual amount needed) + $6,000 (2nd half of contingency) + $5,000 (for uncertainty of the actual cost of ActOn) = $239,085. </t>
  </si>
  <si>
    <t>TMF, Westin, WS, Texican images needed</t>
  </si>
  <si>
    <t>12 month agreement</t>
  </si>
  <si>
    <r>
      <rPr>
        <sz val="10"/>
        <color rgb="FF7030A0"/>
        <rFont val="Arial"/>
        <family val="2"/>
        <scheme val="minor"/>
      </rPr>
      <t>Posters/Signs</t>
    </r>
    <r>
      <rPr>
        <sz val="10"/>
        <rFont val="Arial"/>
        <family val="2"/>
        <scheme val="minor"/>
      </rPr>
      <t>, maps; restaurant coupons, etc</t>
    </r>
  </si>
  <si>
    <t>iStock</t>
  </si>
  <si>
    <t>Replaced by Shutterstock agreement</t>
  </si>
  <si>
    <t>We'll need this in next year's budget</t>
  </si>
  <si>
    <t>Included Kayla's blogger expenses in the Blogger Project in Consumer Promo</t>
  </si>
  <si>
    <t xml:space="preserve">Edit reels to include new development </t>
  </si>
  <si>
    <t>blogger fees ($12k) and expenses ($5k); pre-blogging meetings w Kayla</t>
  </si>
  <si>
    <t>InstaMeets</t>
  </si>
  <si>
    <t>Instagram Influencers</t>
  </si>
  <si>
    <t>HSMAI DFW bowling event ($500), HSMAI Annual</t>
  </si>
  <si>
    <t>Included in Sponsorships</t>
  </si>
  <si>
    <t xml:space="preserve">Removed from Colleral </t>
  </si>
  <si>
    <t>Increase for Surveyor and a SXSW promotion</t>
  </si>
  <si>
    <t>s/b $55K?</t>
  </si>
  <si>
    <t>La Buena Vida Leadership Summit; HSMAI Annual Sponsorship $300</t>
  </si>
  <si>
    <t>Have not paid in 7 years; deleted from budget. Will pay from Admin if budgeted in the future</t>
  </si>
  <si>
    <t>4/23 changed per our discussion at Exec Team mtg</t>
  </si>
  <si>
    <t>Total cost for suite + extra tickets = 95,000</t>
  </si>
  <si>
    <t>Each dept has own amount for F&amp;B</t>
  </si>
  <si>
    <t>Divided Admin-20%; Sales-40%; Mkting-40%</t>
  </si>
  <si>
    <t>Reallocated to travel accounts</t>
  </si>
  <si>
    <t>All media trips, both in groups and individuals</t>
  </si>
  <si>
    <t>Luxury and Supercar Showcase at Four Seasons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</si>
</sst>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_);[Red]\([$$-409]#,##0\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8"/>
      <color rgb="FFFF0000"/>
      <name val="Arial"/>
      <family val="2"/>
      <scheme val="major"/>
    </font>
    <font>
      <b/>
      <sz val="12"/>
      <color theme="6" tint="-0.249977111117893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  <font>
      <sz val="10"/>
      <color rgb="FFFF0000"/>
      <name val="Arial"/>
      <family val="2"/>
      <scheme val="minor"/>
    </font>
    <font>
      <sz val="10"/>
      <color theme="9" tint="-0.249977111117893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sz val="10"/>
      <color rgb="FF7030A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65" fontId="19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1" fontId="7" fillId="5" borderId="0" xfId="1" applyNumberFormat="1" applyFont="1" applyFill="1" applyBorder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7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Border="1" applyAlignment="1">
      <alignment horizontal="right" vertical="center" wrapText="1"/>
    </xf>
    <xf numFmtId="165" fontId="18" fillId="3" borderId="0" xfId="1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2" fillId="4" borderId="2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5" fontId="23" fillId="3" borderId="0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165" fontId="3" fillId="6" borderId="0" xfId="1" applyNumberFormat="1" applyFont="1" applyFill="1" applyBorder="1" applyAlignment="1">
      <alignment horizontal="right" vertical="center" wrapText="1"/>
    </xf>
    <xf numFmtId="0" fontId="3" fillId="6" borderId="0" xfId="2" applyFont="1" applyFill="1" applyBorder="1" applyAlignment="1">
      <alignment horizontal="left" vertical="center" wrapText="1"/>
    </xf>
    <xf numFmtId="0" fontId="23" fillId="6" borderId="0" xfId="2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2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wrapText="1" indent="1"/>
    </xf>
    <xf numFmtId="0" fontId="23" fillId="6" borderId="0" xfId="0" applyFont="1" applyFill="1" applyBorder="1" applyAlignment="1">
      <alignment horizontal="left" vertical="center" wrapText="1" indent="1"/>
    </xf>
    <xf numFmtId="0" fontId="3" fillId="6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20" zoomScaleNormal="12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5</v>
      </c>
      <c r="B2" s="43"/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7</v>
      </c>
      <c r="B5" s="61"/>
      <c r="C5" s="21">
        <v>118385</v>
      </c>
      <c r="D5" s="21">
        <v>123682</v>
      </c>
      <c r="E5" s="44"/>
      <c r="F5" s="10"/>
    </row>
    <row r="6" spans="1:6" s="9" customFormat="1" ht="25.15" customHeight="1" x14ac:dyDescent="0.2">
      <c r="A6" s="61" t="s">
        <v>8</v>
      </c>
      <c r="B6" s="61"/>
      <c r="C6" s="21">
        <v>47033</v>
      </c>
      <c r="D6" s="21">
        <v>47735</v>
      </c>
      <c r="E6" s="44"/>
      <c r="F6" s="10"/>
    </row>
    <row r="7" spans="1:6" s="9" customFormat="1" ht="25.15" customHeight="1" x14ac:dyDescent="0.2">
      <c r="A7" s="61" t="s">
        <v>9</v>
      </c>
      <c r="B7" s="61"/>
      <c r="C7" s="21">
        <v>282987</v>
      </c>
      <c r="D7" s="21">
        <v>288067</v>
      </c>
      <c r="E7" s="44"/>
      <c r="F7" s="10"/>
    </row>
    <row r="8" spans="1:6" s="9" customFormat="1" ht="25.15" customHeight="1" x14ac:dyDescent="0.2">
      <c r="A8" s="61" t="s">
        <v>59</v>
      </c>
      <c r="B8" s="61"/>
      <c r="C8" s="21">
        <v>0</v>
      </c>
      <c r="D8" s="21">
        <v>0</v>
      </c>
      <c r="E8" s="44"/>
      <c r="F8" s="10"/>
    </row>
    <row r="9" spans="1:6" s="9" customFormat="1" ht="25.15" customHeight="1" x14ac:dyDescent="0.2">
      <c r="A9" s="61" t="s">
        <v>10</v>
      </c>
      <c r="B9" s="61"/>
      <c r="C9" s="21">
        <v>2721</v>
      </c>
      <c r="D9" s="21">
        <v>1300</v>
      </c>
      <c r="E9" s="44"/>
      <c r="F9" s="10"/>
    </row>
    <row r="10" spans="1:6" s="9" customFormat="1" ht="25.15" customHeight="1" x14ac:dyDescent="0.2">
      <c r="A10" s="61" t="s">
        <v>11</v>
      </c>
      <c r="B10" s="61"/>
      <c r="C10" s="21">
        <v>6397</v>
      </c>
      <c r="D10" s="21">
        <v>9365</v>
      </c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457523</v>
      </c>
      <c r="D16" s="48">
        <f>SUM(D5:D15)</f>
        <v>470149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2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A7" sqref="A7:B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41</v>
      </c>
      <c r="B2" s="40">
        <v>55402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42</v>
      </c>
      <c r="B5" s="61"/>
      <c r="C5" s="21">
        <v>1094</v>
      </c>
      <c r="D5" s="21">
        <v>1200</v>
      </c>
      <c r="E5" s="44">
        <v>1200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1094</v>
      </c>
      <c r="D16" s="48">
        <f>SUM(D5:D15)</f>
        <v>1200</v>
      </c>
      <c r="E16" s="49">
        <f>SUM(E5:E15)</f>
        <v>1200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10" zoomScaleNormal="110" workbookViewId="0">
      <selection activeCell="E8" sqref="E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1</v>
      </c>
      <c r="B2" s="40">
        <v>56101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107</v>
      </c>
      <c r="B5" s="61"/>
      <c r="C5" s="21">
        <f>65*12*5</f>
        <v>3900</v>
      </c>
      <c r="D5" s="21">
        <v>3900</v>
      </c>
      <c r="E5" s="53">
        <v>3900</v>
      </c>
      <c r="F5" s="10" t="s">
        <v>95</v>
      </c>
    </row>
    <row r="6" spans="1:6" s="9" customFormat="1" ht="25.15" customHeight="1" x14ac:dyDescent="0.2">
      <c r="A6" s="61" t="s">
        <v>123</v>
      </c>
      <c r="B6" s="61"/>
      <c r="C6" s="21">
        <v>200</v>
      </c>
      <c r="D6" s="21">
        <v>0</v>
      </c>
      <c r="E6" s="53">
        <v>200</v>
      </c>
      <c r="F6" s="10" t="s">
        <v>124</v>
      </c>
    </row>
    <row r="7" spans="1:6" s="9" customFormat="1" ht="25.15" customHeight="1" x14ac:dyDescent="0.2">
      <c r="A7" s="61" t="s">
        <v>91</v>
      </c>
      <c r="B7" s="61"/>
      <c r="C7" s="21">
        <v>1450</v>
      </c>
      <c r="D7" s="21">
        <v>1300</v>
      </c>
      <c r="E7" s="53">
        <v>1300</v>
      </c>
      <c r="F7" s="10" t="s">
        <v>134</v>
      </c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5550</v>
      </c>
      <c r="D16" s="48">
        <f>SUM(D5:D15)</f>
        <v>5200</v>
      </c>
      <c r="E16" s="49">
        <f>SUM(E5:E15)</f>
        <v>5400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10" zoomScaleNormal="110" zoomScaleSheetLayoutView="110" workbookViewId="0">
      <selection activeCell="A10" sqref="A10:B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136</v>
      </c>
      <c r="B2" s="40">
        <v>566282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33" customHeight="1" x14ac:dyDescent="0.2">
      <c r="A5" s="66" t="s">
        <v>135</v>
      </c>
      <c r="B5" s="66"/>
      <c r="C5" s="66"/>
      <c r="D5" s="66"/>
      <c r="E5" s="66"/>
      <c r="F5" s="10"/>
    </row>
    <row r="6" spans="1:6" s="9" customFormat="1" ht="25.15" customHeight="1" x14ac:dyDescent="0.2">
      <c r="A6" s="61" t="s">
        <v>61</v>
      </c>
      <c r="B6" s="61"/>
      <c r="C6" s="21">
        <v>209</v>
      </c>
      <c r="D6" s="21">
        <v>2000</v>
      </c>
      <c r="E6" s="44">
        <v>2000</v>
      </c>
      <c r="F6" s="52"/>
    </row>
    <row r="7" spans="1:6" s="9" customFormat="1" ht="25.15" customHeight="1" x14ac:dyDescent="0.2">
      <c r="A7" s="61" t="s">
        <v>62</v>
      </c>
      <c r="B7" s="61"/>
      <c r="C7" s="21"/>
      <c r="D7" s="24"/>
      <c r="E7" s="44"/>
      <c r="F7" s="10"/>
    </row>
    <row r="8" spans="1:6" s="9" customFormat="1" ht="25.15" customHeight="1" x14ac:dyDescent="0.2">
      <c r="A8" s="61" t="s">
        <v>63</v>
      </c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209</v>
      </c>
      <c r="D16" s="48">
        <f>SUM(D5:D15)</f>
        <v>2000</v>
      </c>
      <c r="E16" s="49">
        <f>SUM(E5:E15)</f>
        <v>2000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E5"/>
  </mergeCells>
  <pageMargins left="0.7" right="0.7" top="0.75" bottom="0.75" header="0.3" footer="0.3"/>
  <pageSetup scale="9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E5" sqref="E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29</v>
      </c>
      <c r="B2" s="40">
        <v>565200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43</v>
      </c>
      <c r="B5" s="61"/>
      <c r="C5" s="21">
        <v>624482</v>
      </c>
      <c r="D5" s="21">
        <v>500000</v>
      </c>
      <c r="E5" s="57">
        <v>600000</v>
      </c>
      <c r="F5" s="56" t="s">
        <v>186</v>
      </c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624482</v>
      </c>
      <c r="D16" s="48">
        <f>SUM(D5:D15)</f>
        <v>500000</v>
      </c>
      <c r="E16" s="49">
        <f>SUM(E5:E15)</f>
        <v>600000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44</v>
      </c>
      <c r="B2" s="40">
        <v>561201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46</v>
      </c>
      <c r="B5" s="61"/>
      <c r="C5" s="21">
        <v>1268</v>
      </c>
      <c r="D5" s="21">
        <v>1200</v>
      </c>
      <c r="E5" s="44">
        <v>1200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1268</v>
      </c>
      <c r="D16" s="48">
        <f>SUM(D5:D15)</f>
        <v>1200</v>
      </c>
      <c r="E16" s="49">
        <f>SUM(E5:E15)</f>
        <v>1200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22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B2" sqref="B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30</v>
      </c>
      <c r="B2" s="40">
        <v>563201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42" customHeight="1" x14ac:dyDescent="0.2">
      <c r="A5" s="61" t="s">
        <v>48</v>
      </c>
      <c r="B5" s="61"/>
      <c r="C5" s="21">
        <v>56000</v>
      </c>
      <c r="D5" s="21">
        <v>60000</v>
      </c>
      <c r="E5" s="44">
        <v>60000</v>
      </c>
      <c r="F5" s="58" t="s">
        <v>187</v>
      </c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56000</v>
      </c>
      <c r="D16" s="48">
        <f>SUM(D5:D15)</f>
        <v>60000</v>
      </c>
      <c r="E16" s="49">
        <f>SUM(E5:E15)</f>
        <v>60000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110" zoomScaleNormal="110" workbookViewId="0">
      <selection activeCell="C11" sqref="C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62" t="s">
        <v>45</v>
      </c>
      <c r="B1" s="63"/>
      <c r="C1" s="63"/>
      <c r="D1" s="63"/>
      <c r="E1" s="63"/>
      <c r="F1" s="63"/>
    </row>
    <row r="2" spans="1:8" s="2" customFormat="1" ht="33" customHeight="1" x14ac:dyDescent="0.2">
      <c r="A2" s="39" t="s">
        <v>31</v>
      </c>
      <c r="B2" s="40">
        <v>56401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8" s="11" customFormat="1" ht="25.15" customHeight="1" x14ac:dyDescent="0.2">
      <c r="A5" s="61" t="s">
        <v>103</v>
      </c>
      <c r="B5" s="61"/>
      <c r="C5" s="21">
        <v>1300</v>
      </c>
      <c r="D5" s="21">
        <v>1500</v>
      </c>
      <c r="E5" s="53">
        <v>500</v>
      </c>
      <c r="F5" s="10"/>
    </row>
    <row r="6" spans="1:8" s="9" customFormat="1" ht="25.15" customHeight="1" x14ac:dyDescent="0.2">
      <c r="A6" s="61" t="s">
        <v>96</v>
      </c>
      <c r="B6" s="61"/>
      <c r="C6" s="21">
        <v>350</v>
      </c>
      <c r="D6" s="21">
        <v>350</v>
      </c>
      <c r="E6" s="53">
        <v>350</v>
      </c>
      <c r="F6" s="10" t="s">
        <v>143</v>
      </c>
    </row>
    <row r="7" spans="1:8" s="9" customFormat="1" ht="25.15" customHeight="1" x14ac:dyDescent="0.2">
      <c r="A7" s="61" t="s">
        <v>64</v>
      </c>
      <c r="B7" s="61"/>
      <c r="C7" s="21">
        <v>1196</v>
      </c>
      <c r="D7" s="21">
        <v>897</v>
      </c>
      <c r="E7" s="44">
        <v>0</v>
      </c>
      <c r="F7" s="10"/>
    </row>
    <row r="8" spans="1:8" s="9" customFormat="1" ht="25.15" customHeight="1" x14ac:dyDescent="0.2">
      <c r="A8" s="61" t="s">
        <v>122</v>
      </c>
      <c r="B8" s="61"/>
      <c r="C8" s="21">
        <v>27350</v>
      </c>
      <c r="D8" s="21">
        <v>27350</v>
      </c>
      <c r="E8" s="44">
        <v>27350</v>
      </c>
      <c r="F8" s="28" t="s">
        <v>137</v>
      </c>
    </row>
    <row r="9" spans="1:8" s="9" customFormat="1" ht="25.15" customHeight="1" x14ac:dyDescent="0.2">
      <c r="A9" s="61" t="s">
        <v>65</v>
      </c>
      <c r="B9" s="61"/>
      <c r="C9" s="21">
        <v>0</v>
      </c>
      <c r="D9" s="21">
        <v>0</v>
      </c>
      <c r="E9" s="44">
        <v>0</v>
      </c>
      <c r="F9" s="10"/>
    </row>
    <row r="10" spans="1:8" s="9" customFormat="1" ht="25.15" customHeight="1" x14ac:dyDescent="0.2">
      <c r="A10" s="61" t="s">
        <v>66</v>
      </c>
      <c r="B10" s="61"/>
      <c r="C10" s="21">
        <v>0</v>
      </c>
      <c r="D10" s="21">
        <v>0</v>
      </c>
      <c r="E10" s="44">
        <v>0</v>
      </c>
      <c r="F10" s="10"/>
    </row>
    <row r="11" spans="1:8" s="9" customFormat="1" ht="25.15" customHeight="1" x14ac:dyDescent="0.2">
      <c r="A11" s="61" t="s">
        <v>67</v>
      </c>
      <c r="B11" s="61"/>
      <c r="C11" s="21">
        <v>51132</v>
      </c>
      <c r="D11" s="21">
        <v>54820</v>
      </c>
      <c r="E11" s="44">
        <v>55000</v>
      </c>
      <c r="F11" s="10" t="s">
        <v>94</v>
      </c>
    </row>
    <row r="12" spans="1:8" s="9" customFormat="1" ht="25.15" customHeight="1" x14ac:dyDescent="0.2">
      <c r="A12" s="61" t="s">
        <v>98</v>
      </c>
      <c r="B12" s="61"/>
      <c r="C12" s="21">
        <v>178330</v>
      </c>
      <c r="D12" s="21">
        <f>275904+7000</f>
        <v>282904</v>
      </c>
      <c r="E12" s="53">
        <v>248085</v>
      </c>
      <c r="F12" s="52" t="s">
        <v>171</v>
      </c>
      <c r="G12" s="60" t="s">
        <v>190</v>
      </c>
    </row>
    <row r="13" spans="1:8" s="9" customFormat="1" ht="25.15" customHeight="1" x14ac:dyDescent="0.2">
      <c r="A13" s="61" t="s">
        <v>68</v>
      </c>
      <c r="B13" s="61"/>
      <c r="C13" s="21">
        <v>11190</v>
      </c>
      <c r="D13" s="21">
        <f>799*12</f>
        <v>9588</v>
      </c>
      <c r="E13" s="53">
        <v>0</v>
      </c>
      <c r="F13" s="52" t="s">
        <v>170</v>
      </c>
    </row>
    <row r="14" spans="1:8" s="9" customFormat="1" ht="25.15" customHeight="1" x14ac:dyDescent="0.2">
      <c r="A14" s="61" t="s">
        <v>99</v>
      </c>
      <c r="B14" s="61"/>
      <c r="C14" s="21">
        <v>15000</v>
      </c>
      <c r="D14" s="21">
        <v>15000</v>
      </c>
      <c r="E14" s="53">
        <v>15000</v>
      </c>
      <c r="F14" s="10" t="s">
        <v>138</v>
      </c>
    </row>
    <row r="15" spans="1:8" s="9" customFormat="1" ht="25.15" customHeight="1" x14ac:dyDescent="0.2">
      <c r="A15" s="61" t="s">
        <v>93</v>
      </c>
      <c r="B15" s="61"/>
      <c r="C15" s="21">
        <v>5376</v>
      </c>
      <c r="D15" s="21">
        <f>2397*4</f>
        <v>9588</v>
      </c>
      <c r="E15" s="53">
        <v>9588</v>
      </c>
      <c r="F15" s="10" t="s">
        <v>139</v>
      </c>
      <c r="G15" s="11"/>
      <c r="H15" s="11"/>
    </row>
    <row r="16" spans="1:8" s="9" customFormat="1" ht="25.15" customHeight="1" x14ac:dyDescent="0.2">
      <c r="A16" s="61" t="s">
        <v>97</v>
      </c>
      <c r="B16" s="61"/>
      <c r="C16" s="21">
        <v>250</v>
      </c>
      <c r="D16" s="21">
        <v>250</v>
      </c>
      <c r="E16" s="53">
        <v>250</v>
      </c>
      <c r="F16" s="10"/>
    </row>
    <row r="17" spans="1:6" s="9" customFormat="1" ht="25.15" customHeight="1" x14ac:dyDescent="0.2">
      <c r="A17" s="61" t="s">
        <v>101</v>
      </c>
      <c r="B17" s="61"/>
      <c r="C17" s="21">
        <f>865+865+800+400</f>
        <v>2930</v>
      </c>
      <c r="D17" s="21">
        <f>405+1265</f>
        <v>1670</v>
      </c>
      <c r="E17" s="53">
        <v>6000</v>
      </c>
      <c r="F17" s="52" t="s">
        <v>172</v>
      </c>
    </row>
    <row r="18" spans="1:6" s="9" customFormat="1" ht="25.15" customHeight="1" x14ac:dyDescent="0.2">
      <c r="A18" s="61" t="s">
        <v>141</v>
      </c>
      <c r="B18" s="61"/>
      <c r="C18" s="21">
        <f>600+800+750</f>
        <v>2150</v>
      </c>
      <c r="D18" s="21">
        <v>850</v>
      </c>
      <c r="E18" s="53">
        <v>2420</v>
      </c>
      <c r="F18" s="52" t="s">
        <v>179</v>
      </c>
    </row>
    <row r="19" spans="1:6" s="9" customFormat="1" ht="25.15" customHeight="1" x14ac:dyDescent="0.2">
      <c r="A19" s="61" t="s">
        <v>116</v>
      </c>
      <c r="B19" s="61"/>
      <c r="C19" s="21">
        <v>26500</v>
      </c>
      <c r="D19" s="21">
        <v>37500</v>
      </c>
      <c r="E19" s="53">
        <v>30000</v>
      </c>
      <c r="F19" s="10" t="s">
        <v>144</v>
      </c>
    </row>
    <row r="20" spans="1:6" s="9" customFormat="1" ht="25.15" customHeight="1" x14ac:dyDescent="0.2">
      <c r="A20" s="61" t="s">
        <v>117</v>
      </c>
      <c r="B20" s="61"/>
      <c r="C20" s="21">
        <v>14585</v>
      </c>
      <c r="D20" s="21">
        <v>25000</v>
      </c>
      <c r="E20" s="53">
        <v>25000</v>
      </c>
      <c r="F20" s="10" t="s">
        <v>140</v>
      </c>
    </row>
    <row r="21" spans="1:6" s="9" customFormat="1" ht="25.15" customHeight="1" x14ac:dyDescent="0.2">
      <c r="A21" s="61" t="s">
        <v>115</v>
      </c>
      <c r="B21" s="61"/>
      <c r="C21" s="21">
        <f>97*12</f>
        <v>1164</v>
      </c>
      <c r="D21" s="21">
        <f>97*12</f>
        <v>1164</v>
      </c>
      <c r="E21" s="53">
        <v>1164</v>
      </c>
      <c r="F21" s="10"/>
    </row>
    <row r="22" spans="1:6" s="9" customFormat="1" ht="25.15" customHeight="1" x14ac:dyDescent="0.2">
      <c r="A22" s="61" t="s">
        <v>142</v>
      </c>
      <c r="B22" s="61"/>
      <c r="C22" s="21">
        <v>1200</v>
      </c>
      <c r="D22" s="21">
        <v>1200</v>
      </c>
      <c r="E22" s="44">
        <v>1200</v>
      </c>
      <c r="F22" s="10"/>
    </row>
    <row r="23" spans="1:6" s="9" customFormat="1" ht="25.15" customHeight="1" x14ac:dyDescent="0.2">
      <c r="A23" s="61" t="s">
        <v>169</v>
      </c>
      <c r="B23" s="61"/>
      <c r="C23" s="21">
        <v>1000</v>
      </c>
      <c r="D23" s="21">
        <v>0</v>
      </c>
      <c r="E23" s="53">
        <v>0</v>
      </c>
      <c r="F23" s="52" t="s">
        <v>178</v>
      </c>
    </row>
    <row r="24" spans="1:6" s="9" customFormat="1" ht="25.15" customHeight="1" x14ac:dyDescent="0.2">
      <c r="A24" s="61"/>
      <c r="B24" s="61"/>
      <c r="C24" s="21"/>
      <c r="D24" s="21"/>
      <c r="E24" s="44"/>
      <c r="F24" s="10"/>
    </row>
    <row r="25" spans="1:6" s="2" customFormat="1" ht="13.5" customHeight="1" x14ac:dyDescent="0.2">
      <c r="A25" s="46" t="s">
        <v>22</v>
      </c>
      <c r="B25" s="47"/>
      <c r="C25" s="48">
        <f>SUM(C5:C24)</f>
        <v>341003</v>
      </c>
      <c r="D25" s="48">
        <f>SUM(D5:D24)</f>
        <v>469631</v>
      </c>
      <c r="E25" s="49">
        <f>SUM(E5:E24)</f>
        <v>421907</v>
      </c>
      <c r="F25" s="20"/>
    </row>
    <row r="26" spans="1:6" s="7" customFormat="1" ht="7.5" customHeight="1" x14ac:dyDescent="0.2">
      <c r="A26" s="12"/>
      <c r="B26" s="13"/>
      <c r="C26" s="14"/>
      <c r="D26" s="14"/>
      <c r="E26" s="15"/>
      <c r="F26" s="16"/>
    </row>
    <row r="29" spans="1:6" x14ac:dyDescent="0.2">
      <c r="A29" s="19"/>
    </row>
    <row r="30" spans="1:6" x14ac:dyDescent="0.2">
      <c r="A30" s="26"/>
      <c r="C30" s="27"/>
    </row>
    <row r="31" spans="1:6" x14ac:dyDescent="0.2">
      <c r="A31" s="26"/>
      <c r="C31" s="27"/>
    </row>
    <row r="32" spans="1:6" x14ac:dyDescent="0.2">
      <c r="A32" s="26"/>
      <c r="C32" s="27"/>
    </row>
  </sheetData>
  <mergeCells count="21">
    <mergeCell ref="A24:B2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1:F1"/>
    <mergeCell ref="A5:B5"/>
    <mergeCell ref="A6:B6"/>
    <mergeCell ref="A14:B14"/>
    <mergeCell ref="A11:B11"/>
    <mergeCell ref="A12:B12"/>
    <mergeCell ref="A13:B13"/>
    <mergeCell ref="A7:B7"/>
    <mergeCell ref="A8:B8"/>
    <mergeCell ref="A9:B9"/>
    <mergeCell ref="A10:B10"/>
  </mergeCells>
  <printOptions horizontalCentered="1"/>
  <pageMargins left="0.45" right="0.45" top="0.5" bottom="0.5" header="0.3" footer="0.3"/>
  <pageSetup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10" zoomScaleNormal="110" workbookViewId="0">
      <selection activeCell="A11" sqref="A11:B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52.9" customHeight="1" x14ac:dyDescent="0.2">
      <c r="A2" s="39" t="s">
        <v>92</v>
      </c>
      <c r="B2" s="40">
        <v>565203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/>
      <c r="B5" s="61"/>
      <c r="C5" s="21">
        <f>4930-511</f>
        <v>4419</v>
      </c>
      <c r="D5" s="21">
        <v>4000</v>
      </c>
      <c r="E5" s="44"/>
      <c r="F5" s="10"/>
    </row>
    <row r="6" spans="1:6" s="9" customFormat="1" ht="25.15" customHeight="1" x14ac:dyDescent="0.2">
      <c r="A6" s="61" t="s">
        <v>90</v>
      </c>
      <c r="B6" s="61"/>
      <c r="C6" s="21"/>
      <c r="D6" s="54"/>
      <c r="E6" s="53">
        <v>4000</v>
      </c>
      <c r="F6" s="10" t="s">
        <v>174</v>
      </c>
    </row>
    <row r="7" spans="1:6" s="9" customFormat="1" ht="25.15" customHeight="1" x14ac:dyDescent="0.2">
      <c r="A7" s="61" t="s">
        <v>145</v>
      </c>
      <c r="B7" s="61"/>
      <c r="C7" s="21"/>
      <c r="D7" s="21"/>
      <c r="E7" s="44"/>
      <c r="F7" s="10" t="s">
        <v>146</v>
      </c>
    </row>
    <row r="8" spans="1:6" s="9" customFormat="1" ht="25.15" customHeight="1" x14ac:dyDescent="0.2">
      <c r="A8" s="61" t="s">
        <v>175</v>
      </c>
      <c r="B8" s="61"/>
      <c r="C8" s="21"/>
      <c r="D8" s="54"/>
      <c r="E8" s="53">
        <v>0</v>
      </c>
      <c r="F8" s="52" t="s">
        <v>176</v>
      </c>
    </row>
    <row r="9" spans="1:6" s="9" customFormat="1" ht="25.15" customHeight="1" x14ac:dyDescent="0.2">
      <c r="A9" s="61" t="s">
        <v>147</v>
      </c>
      <c r="B9" s="61"/>
      <c r="C9" s="21">
        <v>511</v>
      </c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4930</v>
      </c>
      <c r="D16" s="48">
        <f>SUM(D5:D15)</f>
        <v>4000</v>
      </c>
      <c r="E16" s="49">
        <f>SUM(E5:E15)</f>
        <v>4000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2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A10:B10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F9" sqref="F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51" customHeight="1" x14ac:dyDescent="0.2">
      <c r="A2" s="39" t="s">
        <v>32</v>
      </c>
      <c r="B2" s="40">
        <v>565500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87</v>
      </c>
      <c r="B5" s="61"/>
      <c r="C5" s="21"/>
      <c r="D5" s="21">
        <v>38000</v>
      </c>
      <c r="E5" s="44">
        <v>20000</v>
      </c>
      <c r="F5" s="10" t="s">
        <v>69</v>
      </c>
    </row>
    <row r="6" spans="1:6" s="9" customFormat="1" ht="25.15" customHeight="1" x14ac:dyDescent="0.2">
      <c r="A6" s="61" t="s">
        <v>120</v>
      </c>
      <c r="B6" s="61"/>
      <c r="C6" s="21">
        <v>2986</v>
      </c>
      <c r="D6" s="21"/>
      <c r="E6" s="44"/>
      <c r="F6" s="10"/>
    </row>
    <row r="7" spans="1:6" s="9" customFormat="1" ht="25.15" customHeight="1" x14ac:dyDescent="0.2">
      <c r="A7" s="61" t="s">
        <v>121</v>
      </c>
      <c r="B7" s="61"/>
      <c r="C7" s="21">
        <v>1281</v>
      </c>
      <c r="D7" s="21"/>
      <c r="E7" s="44"/>
      <c r="F7" s="10"/>
    </row>
    <row r="8" spans="1:6" s="9" customFormat="1" ht="25.15" customHeight="1" x14ac:dyDescent="0.2">
      <c r="A8" s="61" t="s">
        <v>148</v>
      </c>
      <c r="B8" s="61"/>
      <c r="C8" s="21">
        <v>667</v>
      </c>
      <c r="D8" s="21"/>
      <c r="E8" s="44"/>
      <c r="F8" s="10" t="s">
        <v>149</v>
      </c>
    </row>
    <row r="9" spans="1:6" s="9" customFormat="1" ht="25.15" customHeight="1" x14ac:dyDescent="0.2">
      <c r="A9" s="61" t="s">
        <v>150</v>
      </c>
      <c r="B9" s="61"/>
      <c r="C9" s="21">
        <f>47.81+536.55+943.22</f>
        <v>1527.58</v>
      </c>
      <c r="D9" s="21"/>
      <c r="E9" s="44"/>
      <c r="F9" s="10"/>
    </row>
    <row r="10" spans="1:6" s="9" customFormat="1" ht="25.15" customHeight="1" x14ac:dyDescent="0.2">
      <c r="A10" s="61" t="s">
        <v>34</v>
      </c>
      <c r="B10" s="61"/>
      <c r="C10" s="21">
        <v>78367</v>
      </c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84828.58</v>
      </c>
      <c r="D16" s="48">
        <f>SUM(D5:D15)</f>
        <v>38000</v>
      </c>
      <c r="E16" s="49">
        <f>SUM(E5:E15)</f>
        <v>20000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>
      <selection activeCell="F10" sqref="F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52.9" customHeight="1" x14ac:dyDescent="0.2">
      <c r="A2" s="39" t="s">
        <v>33</v>
      </c>
      <c r="B2" s="40">
        <v>565208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49</v>
      </c>
      <c r="B5" s="61"/>
      <c r="C5" s="21"/>
      <c r="D5" s="21"/>
      <c r="E5" s="44"/>
      <c r="F5" s="10"/>
    </row>
    <row r="6" spans="1:6" s="9" customFormat="1" ht="25.15" customHeight="1" x14ac:dyDescent="0.2">
      <c r="A6" s="61" t="s">
        <v>105</v>
      </c>
      <c r="B6" s="61"/>
      <c r="C6" s="21">
        <v>5365</v>
      </c>
      <c r="D6" s="21">
        <v>6000</v>
      </c>
      <c r="E6" s="53">
        <v>6000</v>
      </c>
      <c r="F6" s="10"/>
    </row>
    <row r="7" spans="1:6" s="9" customFormat="1" ht="25.15" customHeight="1" x14ac:dyDescent="0.2">
      <c r="A7" s="61" t="s">
        <v>109</v>
      </c>
      <c r="B7" s="61"/>
      <c r="C7" s="21">
        <f>128+192</f>
        <v>320</v>
      </c>
      <c r="D7" s="21">
        <v>320</v>
      </c>
      <c r="E7" s="53">
        <v>320</v>
      </c>
      <c r="F7" s="10" t="s">
        <v>152</v>
      </c>
    </row>
    <row r="8" spans="1:6" s="9" customFormat="1" ht="25.15" customHeight="1" x14ac:dyDescent="0.2">
      <c r="A8" s="61" t="s">
        <v>110</v>
      </c>
      <c r="B8" s="61"/>
      <c r="C8" s="21">
        <v>420</v>
      </c>
      <c r="D8" s="21">
        <v>420</v>
      </c>
      <c r="E8" s="53">
        <v>420</v>
      </c>
      <c r="F8" s="10"/>
    </row>
    <row r="9" spans="1:6" s="9" customFormat="1" ht="25.15" customHeight="1" x14ac:dyDescent="0.2">
      <c r="A9" s="61" t="s">
        <v>111</v>
      </c>
      <c r="B9" s="61"/>
      <c r="C9" s="21">
        <v>420</v>
      </c>
      <c r="D9" s="21">
        <v>420</v>
      </c>
      <c r="E9" s="53">
        <v>420</v>
      </c>
      <c r="F9" s="10"/>
    </row>
    <row r="10" spans="1:6" s="9" customFormat="1" ht="25.15" customHeight="1" x14ac:dyDescent="0.2">
      <c r="A10" s="61" t="s">
        <v>151</v>
      </c>
      <c r="B10" s="61"/>
      <c r="C10" s="21">
        <v>0</v>
      </c>
      <c r="D10" s="21">
        <v>6000</v>
      </c>
      <c r="E10" s="53">
        <v>17000</v>
      </c>
      <c r="F10" s="10" t="s">
        <v>180</v>
      </c>
    </row>
    <row r="11" spans="1:6" s="9" customFormat="1" ht="25.15" customHeight="1" x14ac:dyDescent="0.2">
      <c r="A11" s="61" t="s">
        <v>153</v>
      </c>
      <c r="B11" s="61"/>
      <c r="C11" s="21">
        <v>2500</v>
      </c>
      <c r="D11" s="21">
        <v>-2500</v>
      </c>
      <c r="E11" s="44">
        <v>0</v>
      </c>
      <c r="F11" s="10" t="s">
        <v>157</v>
      </c>
    </row>
    <row r="12" spans="1:6" s="9" customFormat="1" ht="25.15" customHeight="1" x14ac:dyDescent="0.2">
      <c r="A12" s="61" t="s">
        <v>154</v>
      </c>
      <c r="B12" s="61"/>
      <c r="C12" s="21"/>
      <c r="D12" s="21">
        <v>1086</v>
      </c>
      <c r="E12" s="44">
        <v>0</v>
      </c>
      <c r="F12" s="10" t="s">
        <v>155</v>
      </c>
    </row>
    <row r="13" spans="1:6" s="9" customFormat="1" ht="25.35" customHeight="1" x14ac:dyDescent="0.2">
      <c r="A13" s="61" t="s">
        <v>156</v>
      </c>
      <c r="B13" s="61"/>
      <c r="D13" s="21">
        <v>2388</v>
      </c>
      <c r="E13" s="53">
        <v>2388</v>
      </c>
      <c r="F13" s="52" t="s">
        <v>173</v>
      </c>
    </row>
    <row r="14" spans="1:6" s="9" customFormat="1" ht="25.35" customHeight="1" x14ac:dyDescent="0.2">
      <c r="A14" s="61" t="s">
        <v>181</v>
      </c>
      <c r="B14" s="61"/>
      <c r="D14" s="21"/>
      <c r="E14" s="53">
        <v>3000</v>
      </c>
      <c r="F14" s="52"/>
    </row>
    <row r="15" spans="1:6" s="9" customFormat="1" ht="25.35" customHeight="1" x14ac:dyDescent="0.2">
      <c r="A15" s="61" t="s">
        <v>182</v>
      </c>
      <c r="B15" s="61"/>
      <c r="D15" s="21"/>
      <c r="E15" s="53">
        <v>2000</v>
      </c>
      <c r="F15" s="52"/>
    </row>
    <row r="16" spans="1:6" s="9" customFormat="1" ht="25.15" customHeight="1" x14ac:dyDescent="0.2">
      <c r="A16" s="61"/>
      <c r="B16" s="61"/>
      <c r="C16" s="21"/>
      <c r="D16" s="21"/>
      <c r="E16" s="44"/>
      <c r="F16" s="10"/>
    </row>
    <row r="17" spans="1:6" s="2" customFormat="1" ht="13.5" customHeight="1" x14ac:dyDescent="0.2">
      <c r="A17" s="46" t="s">
        <v>22</v>
      </c>
      <c r="B17" s="47"/>
      <c r="C17" s="48">
        <f>SUM(C5:C16)</f>
        <v>9025</v>
      </c>
      <c r="D17" s="48">
        <f>SUM(D5:D16)</f>
        <v>14134</v>
      </c>
      <c r="E17" s="49">
        <f>SUM(E6:E16)</f>
        <v>31548</v>
      </c>
      <c r="F17" s="20"/>
    </row>
    <row r="18" spans="1:6" s="7" customFormat="1" ht="7.5" customHeight="1" x14ac:dyDescent="0.2">
      <c r="A18" s="12"/>
      <c r="B18" s="13"/>
      <c r="C18" s="14"/>
      <c r="D18" s="14"/>
      <c r="E18" s="15"/>
      <c r="F18" s="16"/>
    </row>
    <row r="22" spans="1:6" ht="54" customHeight="1" x14ac:dyDescent="0.2">
      <c r="A22" s="67" t="s">
        <v>50</v>
      </c>
      <c r="B22" s="67"/>
    </row>
  </sheetData>
  <mergeCells count="14">
    <mergeCell ref="A22:B22"/>
    <mergeCell ref="A11:B11"/>
    <mergeCell ref="A12:B12"/>
    <mergeCell ref="A16:B16"/>
    <mergeCell ref="A1:F1"/>
    <mergeCell ref="A5:B5"/>
    <mergeCell ref="A6:B6"/>
    <mergeCell ref="A7:B7"/>
    <mergeCell ref="A8:B8"/>
    <mergeCell ref="A9:B9"/>
    <mergeCell ref="A10:B10"/>
    <mergeCell ref="A13:B13"/>
    <mergeCell ref="A14:B14"/>
    <mergeCell ref="A15:B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D13" sqref="D1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6</v>
      </c>
      <c r="B2" s="43"/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12</v>
      </c>
      <c r="B5" s="61"/>
      <c r="C5" s="21">
        <v>498</v>
      </c>
      <c r="D5" s="21">
        <v>475</v>
      </c>
      <c r="E5" s="44"/>
      <c r="F5" s="10"/>
    </row>
    <row r="6" spans="1:6" s="9" customFormat="1" ht="25.15" customHeight="1" x14ac:dyDescent="0.2">
      <c r="A6" s="61" t="s">
        <v>13</v>
      </c>
      <c r="B6" s="61"/>
      <c r="C6" s="21">
        <v>41084</v>
      </c>
      <c r="D6" s="21">
        <v>41318</v>
      </c>
      <c r="E6" s="44"/>
      <c r="F6" s="10"/>
    </row>
    <row r="7" spans="1:6" s="9" customFormat="1" ht="25.15" customHeight="1" x14ac:dyDescent="0.2">
      <c r="A7" s="61" t="s">
        <v>17</v>
      </c>
      <c r="B7" s="61"/>
      <c r="C7" s="21">
        <v>45</v>
      </c>
      <c r="D7" s="21">
        <v>855</v>
      </c>
      <c r="E7" s="44"/>
      <c r="F7" s="10"/>
    </row>
    <row r="8" spans="1:6" s="9" customFormat="1" ht="25.15" customHeight="1" x14ac:dyDescent="0.2">
      <c r="A8" s="61" t="s">
        <v>14</v>
      </c>
      <c r="B8" s="61"/>
      <c r="C8" s="21">
        <v>6315</v>
      </c>
      <c r="D8" s="21">
        <v>6663</v>
      </c>
      <c r="E8" s="44"/>
      <c r="F8" s="10"/>
    </row>
    <row r="9" spans="1:6" s="9" customFormat="1" ht="25.15" customHeight="1" x14ac:dyDescent="0.2">
      <c r="A9" s="61" t="s">
        <v>15</v>
      </c>
      <c r="B9" s="61"/>
      <c r="C9" s="21">
        <v>0</v>
      </c>
      <c r="D9" s="21">
        <v>0</v>
      </c>
      <c r="E9" s="44"/>
      <c r="F9" s="10"/>
    </row>
    <row r="10" spans="1:6" s="9" customFormat="1" ht="25.15" customHeight="1" x14ac:dyDescent="0.2">
      <c r="A10" s="61" t="s">
        <v>18</v>
      </c>
      <c r="B10" s="61"/>
      <c r="C10" s="21">
        <v>65820</v>
      </c>
      <c r="D10" s="21">
        <v>67321</v>
      </c>
      <c r="E10" s="44"/>
      <c r="F10" s="10"/>
    </row>
    <row r="11" spans="1:6" s="9" customFormat="1" ht="25.15" customHeight="1" x14ac:dyDescent="0.2">
      <c r="A11" s="61" t="s">
        <v>19</v>
      </c>
      <c r="B11" s="61"/>
      <c r="C11" s="21">
        <v>9791</v>
      </c>
      <c r="D11" s="21">
        <v>9516</v>
      </c>
      <c r="E11" s="44"/>
      <c r="F11" s="10"/>
    </row>
    <row r="12" spans="1:6" s="9" customFormat="1" ht="25.15" customHeight="1" x14ac:dyDescent="0.2">
      <c r="A12" s="61" t="s">
        <v>20</v>
      </c>
      <c r="B12" s="61"/>
      <c r="C12" s="21">
        <v>0</v>
      </c>
      <c r="D12" s="21">
        <v>0</v>
      </c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123553</v>
      </c>
      <c r="D16" s="48">
        <f>SUM(D5:D15)</f>
        <v>126148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="110" zoomScaleNormal="110" workbookViewId="0">
      <selection activeCell="F14" sqref="F14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62" t="s">
        <v>45</v>
      </c>
      <c r="B1" s="63"/>
      <c r="C1" s="63"/>
      <c r="D1" s="63"/>
      <c r="E1" s="63"/>
      <c r="F1" s="63"/>
    </row>
    <row r="2" spans="1:8" s="2" customFormat="1" ht="33" customHeight="1" x14ac:dyDescent="0.2">
      <c r="A2" s="39" t="s">
        <v>2</v>
      </c>
      <c r="B2" s="43"/>
      <c r="C2" s="41" t="s">
        <v>130</v>
      </c>
      <c r="D2" s="41" t="s">
        <v>131</v>
      </c>
      <c r="E2" s="41" t="s">
        <v>132</v>
      </c>
      <c r="F2" s="42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8" s="11" customFormat="1" ht="25.15" customHeight="1" x14ac:dyDescent="0.2">
      <c r="A5" s="68" t="s">
        <v>51</v>
      </c>
      <c r="B5" s="68"/>
      <c r="C5" s="21"/>
      <c r="D5" s="21"/>
      <c r="E5" s="44"/>
      <c r="F5" s="10" t="s">
        <v>194</v>
      </c>
    </row>
    <row r="6" spans="1:8" s="9" customFormat="1" ht="27" customHeight="1" x14ac:dyDescent="0.2">
      <c r="A6" s="69" t="s">
        <v>70</v>
      </c>
      <c r="B6" s="69"/>
      <c r="C6" s="21">
        <v>1935</v>
      </c>
      <c r="D6" s="21">
        <v>15000</v>
      </c>
      <c r="E6" s="44"/>
      <c r="F6" s="10"/>
    </row>
    <row r="7" spans="1:8" s="9" customFormat="1" ht="25.15" customHeight="1" x14ac:dyDescent="0.2">
      <c r="A7" s="69" t="s">
        <v>108</v>
      </c>
      <c r="B7" s="69"/>
      <c r="C7" s="21">
        <v>0</v>
      </c>
      <c r="D7" s="21"/>
      <c r="E7" s="44"/>
      <c r="F7" s="10"/>
    </row>
    <row r="8" spans="1:8" s="9" customFormat="1" ht="25.15" customHeight="1" x14ac:dyDescent="0.2">
      <c r="A8" s="69"/>
      <c r="B8" s="69"/>
      <c r="C8" s="32">
        <f>SUM(C6:C7)</f>
        <v>1935</v>
      </c>
      <c r="D8" s="32">
        <f>SUM(D6:D6)</f>
        <v>15000</v>
      </c>
      <c r="E8" s="45">
        <f>SUM(E6:E6)</f>
        <v>0</v>
      </c>
      <c r="F8" s="33" t="s">
        <v>102</v>
      </c>
    </row>
    <row r="9" spans="1:8" s="9" customFormat="1" ht="25.15" customHeight="1" x14ac:dyDescent="0.2">
      <c r="A9" s="61"/>
      <c r="B9" s="61"/>
      <c r="C9" s="21"/>
      <c r="D9" s="21"/>
      <c r="E9" s="44"/>
      <c r="F9" s="10"/>
    </row>
    <row r="10" spans="1:8" s="9" customFormat="1" ht="25.15" customHeight="1" x14ac:dyDescent="0.2">
      <c r="A10" s="68" t="s">
        <v>52</v>
      </c>
      <c r="B10" s="68"/>
      <c r="C10" s="21">
        <v>0</v>
      </c>
      <c r="D10" s="21">
        <v>3000</v>
      </c>
      <c r="E10" s="44">
        <v>3000</v>
      </c>
      <c r="F10" s="10"/>
    </row>
    <row r="11" spans="1:8" s="9" customFormat="1" ht="25.15" customHeight="1" x14ac:dyDescent="0.2">
      <c r="A11" s="61"/>
      <c r="B11" s="61"/>
      <c r="C11" s="21"/>
      <c r="D11" s="21"/>
      <c r="E11" s="44"/>
      <c r="F11" s="10"/>
      <c r="G11" s="11"/>
      <c r="H11" s="11"/>
    </row>
    <row r="12" spans="1:8" s="9" customFormat="1" ht="25.15" customHeight="1" x14ac:dyDescent="0.2">
      <c r="A12" s="68" t="s">
        <v>53</v>
      </c>
      <c r="B12" s="68"/>
      <c r="C12" s="21">
        <v>1500</v>
      </c>
      <c r="D12" s="21">
        <v>2500</v>
      </c>
      <c r="E12" s="44">
        <v>0</v>
      </c>
      <c r="F12" s="55"/>
      <c r="G12" s="11"/>
      <c r="H12" s="11"/>
    </row>
    <row r="13" spans="1:8" s="9" customFormat="1" ht="25.15" customHeight="1" x14ac:dyDescent="0.2">
      <c r="A13" s="61"/>
      <c r="B13" s="61"/>
      <c r="C13" s="21"/>
      <c r="D13" s="21"/>
      <c r="E13" s="44"/>
      <c r="F13" s="29"/>
      <c r="G13" s="11"/>
      <c r="H13" s="11"/>
    </row>
    <row r="14" spans="1:8" s="9" customFormat="1" ht="25.15" customHeight="1" x14ac:dyDescent="0.2">
      <c r="A14" s="68" t="s">
        <v>54</v>
      </c>
      <c r="B14" s="68"/>
      <c r="C14" s="21">
        <v>0</v>
      </c>
      <c r="D14" s="21">
        <v>1000</v>
      </c>
      <c r="E14" s="44">
        <v>10000</v>
      </c>
      <c r="F14" s="29" t="s">
        <v>196</v>
      </c>
      <c r="G14" s="11"/>
      <c r="H14" s="11"/>
    </row>
    <row r="15" spans="1:8" s="9" customFormat="1" ht="25.15" customHeight="1" x14ac:dyDescent="0.2">
      <c r="A15" s="61"/>
      <c r="B15" s="61"/>
      <c r="C15" s="21"/>
      <c r="D15" s="21"/>
      <c r="E15" s="44"/>
      <c r="F15" s="10"/>
      <c r="G15" s="11"/>
      <c r="H15" s="11"/>
    </row>
    <row r="16" spans="1:8" s="2" customFormat="1" ht="13.5" customHeight="1" x14ac:dyDescent="0.2">
      <c r="A16" s="46" t="s">
        <v>22</v>
      </c>
      <c r="B16" s="47"/>
      <c r="C16" s="48">
        <f>SUM(C6:C15)</f>
        <v>5370</v>
      </c>
      <c r="D16" s="48">
        <f>SUM(D6:D15)</f>
        <v>36500</v>
      </c>
      <c r="E16" s="49">
        <f>SUM(E10:E15)</f>
        <v>13000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8:B8"/>
    <mergeCell ref="A9:B9"/>
    <mergeCell ref="A10:B10"/>
    <mergeCell ref="A11:B11"/>
    <mergeCell ref="A12:B12"/>
    <mergeCell ref="A13:B13"/>
    <mergeCell ref="A14:B14"/>
    <mergeCell ref="A6:B6"/>
    <mergeCell ref="A7:B7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D11" sqref="D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35</v>
      </c>
      <c r="B2" s="40">
        <v>565402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55</v>
      </c>
      <c r="B5" s="61"/>
      <c r="C5" s="21">
        <v>719108</v>
      </c>
      <c r="D5" s="21">
        <v>680000</v>
      </c>
      <c r="E5" s="44">
        <v>680000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31"/>
    </row>
    <row r="7" spans="1:6" s="9" customFormat="1" ht="25.15" customHeight="1" x14ac:dyDescent="0.2">
      <c r="A7" s="61"/>
      <c r="B7" s="61"/>
      <c r="C7" s="21"/>
      <c r="D7" s="21"/>
      <c r="E7" s="44"/>
      <c r="F7" s="31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719108</v>
      </c>
      <c r="D16" s="48">
        <f>SUM(D5:D15)</f>
        <v>680000</v>
      </c>
      <c r="E16" s="49">
        <f>SUM(E5:E15)</f>
        <v>680000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C9" sqref="C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34</v>
      </c>
      <c r="B2" s="40">
        <v>566210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/>
      <c r="B5" s="61"/>
      <c r="C5" s="21">
        <v>22649</v>
      </c>
      <c r="D5" s="21">
        <v>0</v>
      </c>
      <c r="E5" s="44"/>
      <c r="F5" s="10"/>
    </row>
    <row r="6" spans="1:6" s="9" customFormat="1" ht="25.15" customHeight="1" x14ac:dyDescent="0.2">
      <c r="A6" s="61" t="s">
        <v>56</v>
      </c>
      <c r="B6" s="61"/>
      <c r="C6" s="21"/>
      <c r="D6" s="21"/>
      <c r="E6" s="44"/>
      <c r="F6" s="10"/>
    </row>
    <row r="7" spans="1:6" s="9" customFormat="1" ht="25.15" customHeight="1" x14ac:dyDescent="0.2">
      <c r="A7" s="61" t="s">
        <v>57</v>
      </c>
      <c r="B7" s="61"/>
      <c r="C7" s="21"/>
      <c r="D7" s="21"/>
      <c r="E7" s="44"/>
      <c r="F7" s="10" t="s">
        <v>112</v>
      </c>
    </row>
    <row r="8" spans="1:6" s="9" customFormat="1" ht="25.15" customHeight="1" x14ac:dyDescent="0.2">
      <c r="A8" s="61" t="s">
        <v>104</v>
      </c>
      <c r="B8" s="61"/>
      <c r="C8" s="21"/>
      <c r="D8" s="21"/>
      <c r="E8" s="44"/>
      <c r="F8" s="10"/>
    </row>
    <row r="9" spans="1:6" s="9" customFormat="1" ht="25.15" customHeight="1" x14ac:dyDescent="0.2">
      <c r="A9" s="61" t="s">
        <v>113</v>
      </c>
      <c r="B9" s="61"/>
      <c r="C9" s="21"/>
      <c r="D9" s="21"/>
      <c r="E9" s="44"/>
      <c r="F9" s="10"/>
    </row>
    <row r="10" spans="1:6" s="9" customFormat="1" ht="25.15" customHeight="1" x14ac:dyDescent="0.2">
      <c r="A10" s="61" t="s">
        <v>114</v>
      </c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22649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58</v>
      </c>
      <c r="B2" s="40">
        <v>566293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76</v>
      </c>
      <c r="B5" s="61"/>
      <c r="C5" s="21">
        <v>5239</v>
      </c>
      <c r="D5" s="21">
        <v>0</v>
      </c>
      <c r="E5" s="44">
        <v>0</v>
      </c>
      <c r="F5" s="10" t="s">
        <v>118</v>
      </c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70"/>
      <c r="B11" s="70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5239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30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36</v>
      </c>
      <c r="B2" s="40">
        <v>566219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37</v>
      </c>
      <c r="B5" s="61"/>
      <c r="C5" s="21">
        <v>0</v>
      </c>
      <c r="D5" s="21">
        <v>0</v>
      </c>
      <c r="E5" s="44"/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0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10" zoomScaleNormal="110" workbookViewId="0">
      <selection activeCell="A10" sqref="A10:B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38</v>
      </c>
      <c r="B2" s="40">
        <v>566288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71</v>
      </c>
      <c r="B5" s="61"/>
      <c r="C5" s="21">
        <v>750</v>
      </c>
      <c r="D5" s="21"/>
      <c r="E5" s="44">
        <v>1000</v>
      </c>
      <c r="F5" s="10" t="s">
        <v>88</v>
      </c>
    </row>
    <row r="6" spans="1:6" s="9" customFormat="1" ht="25.15" customHeight="1" x14ac:dyDescent="0.2">
      <c r="A6" s="61" t="s">
        <v>72</v>
      </c>
      <c r="B6" s="61"/>
      <c r="C6" s="21">
        <v>4000</v>
      </c>
      <c r="D6" s="21"/>
      <c r="E6" s="44">
        <v>6000</v>
      </c>
      <c r="F6" s="10" t="s">
        <v>158</v>
      </c>
    </row>
    <row r="7" spans="1:6" s="9" customFormat="1" ht="25.15" customHeight="1" x14ac:dyDescent="0.2">
      <c r="A7" s="61" t="s">
        <v>73</v>
      </c>
      <c r="B7" s="61"/>
      <c r="C7" s="21">
        <v>1000</v>
      </c>
      <c r="D7" s="21"/>
      <c r="E7" s="44">
        <v>1000</v>
      </c>
      <c r="F7" s="10"/>
    </row>
    <row r="8" spans="1:6" s="9" customFormat="1" ht="25.15" customHeight="1" x14ac:dyDescent="0.2">
      <c r="A8" s="61" t="s">
        <v>74</v>
      </c>
      <c r="B8" s="61"/>
      <c r="C8" s="21">
        <v>100</v>
      </c>
      <c r="D8" s="21"/>
      <c r="E8" s="44">
        <v>100</v>
      </c>
      <c r="F8" s="10"/>
    </row>
    <row r="9" spans="1:6" s="9" customFormat="1" ht="25.15" customHeight="1" x14ac:dyDescent="0.2">
      <c r="A9" s="61" t="s">
        <v>75</v>
      </c>
      <c r="B9" s="61"/>
      <c r="C9" s="21">
        <v>2586</v>
      </c>
      <c r="D9" s="21"/>
      <c r="E9" s="44">
        <v>2750</v>
      </c>
      <c r="F9" s="10"/>
    </row>
    <row r="10" spans="1:6" s="9" customFormat="1" ht="25.15" customHeight="1" x14ac:dyDescent="0.2">
      <c r="A10" s="61" t="s">
        <v>161</v>
      </c>
      <c r="B10" s="61"/>
      <c r="C10" s="21">
        <v>1500</v>
      </c>
      <c r="D10" s="21"/>
      <c r="E10" s="53">
        <v>500</v>
      </c>
      <c r="F10" s="10"/>
    </row>
    <row r="11" spans="1:6" s="9" customFormat="1" ht="25.15" customHeight="1" x14ac:dyDescent="0.2">
      <c r="A11" s="61" t="s">
        <v>159</v>
      </c>
      <c r="B11" s="61"/>
      <c r="C11" s="21">
        <f>234+1708</f>
        <v>1942</v>
      </c>
      <c r="D11" s="21"/>
      <c r="E11" s="53">
        <v>0</v>
      </c>
      <c r="F11" s="52" t="s">
        <v>177</v>
      </c>
    </row>
    <row r="12" spans="1:6" s="9" customFormat="1" ht="25.15" customHeight="1" x14ac:dyDescent="0.2">
      <c r="A12" s="61" t="s">
        <v>160</v>
      </c>
      <c r="B12" s="61"/>
      <c r="C12" s="21">
        <v>396</v>
      </c>
      <c r="D12" s="21"/>
      <c r="E12" s="53">
        <v>400</v>
      </c>
      <c r="F12" s="52" t="s">
        <v>185</v>
      </c>
    </row>
    <row r="13" spans="1:6" s="9" customFormat="1" ht="25.15" customHeight="1" x14ac:dyDescent="0.2">
      <c r="A13" s="61" t="s">
        <v>162</v>
      </c>
      <c r="B13" s="61"/>
      <c r="C13" s="21">
        <v>0</v>
      </c>
      <c r="D13" s="21"/>
      <c r="E13" s="44">
        <v>1000</v>
      </c>
      <c r="F13" s="10" t="s">
        <v>184</v>
      </c>
    </row>
    <row r="14" spans="1:6" s="9" customFormat="1" ht="25.15" customHeight="1" x14ac:dyDescent="0.2">
      <c r="A14" s="61" t="s">
        <v>163</v>
      </c>
      <c r="B14" s="61"/>
      <c r="C14" s="21"/>
      <c r="D14" s="21"/>
      <c r="E14" s="44"/>
      <c r="F14" s="10" t="s">
        <v>184</v>
      </c>
    </row>
    <row r="15" spans="1:6" s="9" customFormat="1" ht="25.15" customHeight="1" x14ac:dyDescent="0.2">
      <c r="A15" s="71" t="s">
        <v>183</v>
      </c>
      <c r="B15" s="71"/>
      <c r="C15" s="57"/>
      <c r="D15" s="57"/>
      <c r="E15" s="57">
        <v>3000</v>
      </c>
      <c r="F15" s="59"/>
    </row>
    <row r="16" spans="1:6" s="9" customFormat="1" ht="25.15" customHeight="1" x14ac:dyDescent="0.2">
      <c r="A16" s="72" t="s">
        <v>188</v>
      </c>
      <c r="B16" s="72"/>
      <c r="C16" s="57"/>
      <c r="D16" s="57"/>
      <c r="E16" s="57">
        <v>3000</v>
      </c>
      <c r="F16" s="58"/>
    </row>
    <row r="17" spans="1:6" s="9" customFormat="1" ht="25.15" customHeight="1" x14ac:dyDescent="0.2">
      <c r="A17" s="61"/>
      <c r="B17" s="61"/>
      <c r="C17" s="21"/>
      <c r="D17" s="21"/>
      <c r="E17" s="44"/>
      <c r="F17" s="10"/>
    </row>
    <row r="18" spans="1:6" s="9" customFormat="1" ht="25.15" customHeight="1" x14ac:dyDescent="0.2">
      <c r="A18" s="61"/>
      <c r="B18" s="61"/>
      <c r="C18" s="21"/>
      <c r="D18" s="21"/>
      <c r="E18" s="44"/>
      <c r="F18" s="10"/>
    </row>
    <row r="19" spans="1:6" s="2" customFormat="1" ht="13.5" customHeight="1" x14ac:dyDescent="0.2">
      <c r="A19" s="46" t="s">
        <v>22</v>
      </c>
      <c r="B19" s="47"/>
      <c r="C19" s="48">
        <f>SUM(C5:C18)</f>
        <v>12274</v>
      </c>
      <c r="D19" s="48">
        <v>18750</v>
      </c>
      <c r="E19" s="49">
        <f>SUM(E5:E18)</f>
        <v>18750</v>
      </c>
      <c r="F19" s="20"/>
    </row>
    <row r="20" spans="1:6" s="7" customFormat="1" ht="7.5" customHeight="1" x14ac:dyDescent="0.2">
      <c r="A20" s="12"/>
      <c r="B20" s="13"/>
      <c r="C20" s="14"/>
      <c r="D20" s="14"/>
      <c r="E20" s="15"/>
      <c r="F20" s="16"/>
    </row>
    <row r="23" spans="1:6" x14ac:dyDescent="0.2">
      <c r="A23" s="19"/>
    </row>
  </sheetData>
  <mergeCells count="15">
    <mergeCell ref="A9:B9"/>
    <mergeCell ref="A1:F1"/>
    <mergeCell ref="A5:B5"/>
    <mergeCell ref="A6:B6"/>
    <mergeCell ref="A7:B7"/>
    <mergeCell ref="A8:B8"/>
    <mergeCell ref="A14:B14"/>
    <mergeCell ref="A18:B18"/>
    <mergeCell ref="A11:B11"/>
    <mergeCell ref="A10:B10"/>
    <mergeCell ref="A13:B13"/>
    <mergeCell ref="A12:B12"/>
    <mergeCell ref="A15:B15"/>
    <mergeCell ref="A16:B16"/>
    <mergeCell ref="A17:B17"/>
  </mergeCells>
  <printOptions horizontalCentered="1"/>
  <pageMargins left="0.45" right="0.45" top="0.5" bottom="0.5" header="0.3" footer="0.3"/>
  <pageSetup scale="9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20" zoomScaleNormal="120" workbookViewId="0">
      <selection activeCell="F11" sqref="F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53.1" customHeight="1" x14ac:dyDescent="0.2">
      <c r="A2" s="39" t="s">
        <v>129</v>
      </c>
      <c r="B2" s="40">
        <v>566294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125</v>
      </c>
      <c r="B5" s="61"/>
      <c r="C5" s="50">
        <v>25840</v>
      </c>
      <c r="D5" s="21">
        <v>25840</v>
      </c>
      <c r="E5" s="44">
        <v>38000</v>
      </c>
      <c r="F5" s="10" t="s">
        <v>126</v>
      </c>
    </row>
    <row r="6" spans="1:6" s="9" customFormat="1" ht="25.15" customHeight="1" x14ac:dyDescent="0.2">
      <c r="A6" s="61" t="s">
        <v>127</v>
      </c>
      <c r="B6" s="61"/>
      <c r="C6" s="21">
        <v>50</v>
      </c>
      <c r="D6" s="21">
        <v>5000</v>
      </c>
      <c r="E6" s="44">
        <v>5000</v>
      </c>
      <c r="F6" s="10" t="s">
        <v>128</v>
      </c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 t="s">
        <v>191</v>
      </c>
    </row>
    <row r="10" spans="1:6" s="9" customFormat="1" ht="25.15" customHeight="1" x14ac:dyDescent="0.2">
      <c r="A10" s="61"/>
      <c r="B10" s="61"/>
      <c r="C10" s="21"/>
      <c r="D10" s="21"/>
      <c r="E10" s="44"/>
      <c r="F10" s="10" t="s">
        <v>193</v>
      </c>
    </row>
    <row r="11" spans="1:6" s="9" customFormat="1" ht="25.15" customHeight="1" x14ac:dyDescent="0.2">
      <c r="A11" s="61"/>
      <c r="B11" s="61"/>
      <c r="C11" s="21"/>
      <c r="D11" s="21"/>
      <c r="E11" s="44"/>
      <c r="F11" s="10" t="s">
        <v>192</v>
      </c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v>0</v>
      </c>
      <c r="D16" s="48">
        <f>SUM(D5:D15)</f>
        <v>30840</v>
      </c>
      <c r="E16" s="49">
        <f>SUM(E5:E15)</f>
        <v>43000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34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58</v>
      </c>
      <c r="B2" s="40">
        <v>566278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/>
      <c r="B5" s="61"/>
      <c r="C5" s="21">
        <v>53</v>
      </c>
      <c r="D5" s="21">
        <v>16000</v>
      </c>
      <c r="E5" s="44">
        <v>20000</v>
      </c>
      <c r="F5" s="10"/>
    </row>
    <row r="6" spans="1:6" s="9" customFormat="1" ht="25.15" customHeight="1" x14ac:dyDescent="0.2">
      <c r="A6" s="61" t="s">
        <v>195</v>
      </c>
      <c r="B6" s="61"/>
      <c r="C6" s="21"/>
      <c r="D6" s="21"/>
      <c r="E6" s="44">
        <v>20000</v>
      </c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70"/>
      <c r="B11" s="70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53</v>
      </c>
      <c r="D16" s="48">
        <f>SUM(D5:D15)</f>
        <v>16000</v>
      </c>
      <c r="E16" s="49">
        <f>SUM(E5:E15)</f>
        <v>40000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23"/>
    </row>
  </sheetData>
  <mergeCells count="12">
    <mergeCell ref="A15:B15"/>
    <mergeCell ref="A1:F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B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5" sqref="E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39</v>
      </c>
      <c r="B2" s="40">
        <v>561601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77</v>
      </c>
      <c r="B5" s="61"/>
      <c r="C5" s="21">
        <v>0</v>
      </c>
      <c r="D5" s="21">
        <v>2000</v>
      </c>
      <c r="E5" s="44">
        <v>2000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73"/>
      <c r="B10" s="73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0</v>
      </c>
      <c r="D16" s="48">
        <f>SUM(D5:D15)</f>
        <v>2000</v>
      </c>
      <c r="E16" s="49">
        <f>SUM(E5:E15)</f>
        <v>2000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10" zoomScaleNormal="110" workbookViewId="0">
      <selection activeCell="F14" sqref="F14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3</v>
      </c>
      <c r="B2" s="43"/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72" t="s">
        <v>164</v>
      </c>
      <c r="B5" s="72"/>
      <c r="C5" s="57">
        <v>0</v>
      </c>
      <c r="D5" s="57">
        <v>0</v>
      </c>
      <c r="E5" s="57">
        <v>0</v>
      </c>
      <c r="F5" s="56" t="s">
        <v>189</v>
      </c>
    </row>
    <row r="6" spans="1:6" s="9" customFormat="1" ht="25.15" customHeight="1" x14ac:dyDescent="0.2">
      <c r="A6" s="61" t="s">
        <v>78</v>
      </c>
      <c r="B6" s="61"/>
      <c r="C6" s="21">
        <v>210</v>
      </c>
      <c r="D6" s="21">
        <v>225</v>
      </c>
      <c r="E6" s="44"/>
      <c r="F6" s="10" t="s">
        <v>82</v>
      </c>
    </row>
    <row r="7" spans="1:6" s="9" customFormat="1" ht="25.15" customHeight="1" x14ac:dyDescent="0.2">
      <c r="A7" s="61" t="s">
        <v>84</v>
      </c>
      <c r="B7" s="61"/>
      <c r="C7" s="21">
        <v>1180</v>
      </c>
      <c r="D7" s="21">
        <v>1155</v>
      </c>
      <c r="E7" s="53">
        <v>850</v>
      </c>
      <c r="F7" s="10" t="s">
        <v>83</v>
      </c>
    </row>
    <row r="8" spans="1:6" s="9" customFormat="1" ht="25.15" customHeight="1" x14ac:dyDescent="0.2">
      <c r="A8" s="61" t="s">
        <v>79</v>
      </c>
      <c r="B8" s="61"/>
      <c r="C8" s="21">
        <v>0</v>
      </c>
      <c r="D8" s="21">
        <v>400</v>
      </c>
      <c r="E8" s="44">
        <v>400</v>
      </c>
      <c r="F8" s="10" t="s">
        <v>100</v>
      </c>
    </row>
    <row r="9" spans="1:6" s="9" customFormat="1" ht="25.15" customHeight="1" x14ac:dyDescent="0.2">
      <c r="A9" s="61" t="s">
        <v>80</v>
      </c>
      <c r="B9" s="61"/>
      <c r="C9" s="21">
        <v>670</v>
      </c>
      <c r="D9" s="21">
        <v>625</v>
      </c>
      <c r="E9" s="44">
        <v>625</v>
      </c>
      <c r="F9" s="10" t="s">
        <v>100</v>
      </c>
    </row>
    <row r="10" spans="1:6" s="9" customFormat="1" ht="25.15" customHeight="1" x14ac:dyDescent="0.2">
      <c r="A10" s="61" t="s">
        <v>81</v>
      </c>
      <c r="B10" s="61"/>
      <c r="C10" s="21">
        <v>165</v>
      </c>
      <c r="D10" s="21">
        <v>180</v>
      </c>
      <c r="E10" s="44">
        <v>180</v>
      </c>
      <c r="F10" s="10" t="s">
        <v>100</v>
      </c>
    </row>
    <row r="11" spans="1:6" s="9" customFormat="1" ht="25.15" customHeight="1" x14ac:dyDescent="0.2">
      <c r="A11" s="61" t="s">
        <v>85</v>
      </c>
      <c r="B11" s="61"/>
      <c r="C11" s="21">
        <v>0</v>
      </c>
      <c r="D11" s="21">
        <v>250</v>
      </c>
      <c r="E11" s="44">
        <v>250</v>
      </c>
      <c r="F11" s="10" t="s">
        <v>119</v>
      </c>
    </row>
    <row r="12" spans="1:6" s="9" customFormat="1" ht="25.15" customHeight="1" x14ac:dyDescent="0.2">
      <c r="A12" s="61" t="s">
        <v>86</v>
      </c>
      <c r="B12" s="61"/>
      <c r="C12" s="21">
        <v>0</v>
      </c>
      <c r="D12" s="21">
        <v>450</v>
      </c>
      <c r="E12" s="44">
        <v>450</v>
      </c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5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2225</v>
      </c>
      <c r="D16" s="48">
        <f>SUM(D5:D15)</f>
        <v>3285</v>
      </c>
      <c r="E16" s="49">
        <f>SUM(E6:E15)</f>
        <v>2755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4:B14"/>
    <mergeCell ref="A15:B15"/>
    <mergeCell ref="A1:F1"/>
    <mergeCell ref="A6:B6"/>
    <mergeCell ref="A7:B7"/>
    <mergeCell ref="A8:B8"/>
    <mergeCell ref="A5:B5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A11" sqref="A11:B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16</v>
      </c>
      <c r="B2" s="40">
        <v>52101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4" t="s">
        <v>133</v>
      </c>
      <c r="B5" s="64"/>
      <c r="C5" s="21">
        <v>1901</v>
      </c>
      <c r="D5" s="21">
        <v>1800</v>
      </c>
      <c r="E5" s="44">
        <v>1800</v>
      </c>
      <c r="F5" s="10"/>
    </row>
    <row r="6" spans="1:6" s="9" customFormat="1" ht="25.15" customHeight="1" x14ac:dyDescent="0.2">
      <c r="A6" s="61" t="s">
        <v>21</v>
      </c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1901</v>
      </c>
      <c r="D16" s="48">
        <f>SUM(D5:D15)</f>
        <v>1800</v>
      </c>
      <c r="E16" s="49">
        <f>SUM(E5:E15)</f>
        <v>1800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C9" sqref="C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/>
      <c r="B2" s="43"/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/>
      <c r="B5" s="61"/>
      <c r="C5" s="21"/>
      <c r="D5" s="21"/>
      <c r="E5" s="44"/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0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40</v>
      </c>
      <c r="B2" s="40">
        <v>521011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166</v>
      </c>
      <c r="B5" s="61"/>
      <c r="C5" s="21">
        <v>235</v>
      </c>
      <c r="D5" s="21"/>
      <c r="E5" s="44">
        <v>0</v>
      </c>
      <c r="F5" s="10" t="s">
        <v>168</v>
      </c>
    </row>
    <row r="6" spans="1:6" s="9" customFormat="1" ht="25.15" customHeight="1" x14ac:dyDescent="0.2">
      <c r="A6" s="61" t="s">
        <v>165</v>
      </c>
      <c r="B6" s="61"/>
      <c r="C6" s="21"/>
      <c r="D6" s="21">
        <v>555</v>
      </c>
      <c r="E6" s="44">
        <v>0</v>
      </c>
      <c r="F6" s="10" t="s">
        <v>167</v>
      </c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235</v>
      </c>
      <c r="D16" s="48">
        <f>SUM(D5:D15)</f>
        <v>555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E8" sqref="E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23</v>
      </c>
      <c r="B2" s="40">
        <v>521012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5" t="s">
        <v>24</v>
      </c>
      <c r="B5" s="65"/>
      <c r="C5" s="21"/>
      <c r="D5" s="21"/>
      <c r="E5" s="44"/>
      <c r="F5" s="10"/>
    </row>
    <row r="6" spans="1:6" s="9" customFormat="1" ht="25.15" customHeight="1" x14ac:dyDescent="0.2">
      <c r="A6" s="61"/>
      <c r="B6" s="61"/>
      <c r="C6" s="21">
        <v>543</v>
      </c>
      <c r="D6" s="21">
        <v>0</v>
      </c>
      <c r="E6" s="44">
        <v>0</v>
      </c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543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25</v>
      </c>
      <c r="B2" s="40">
        <v>521014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5" t="s">
        <v>47</v>
      </c>
      <c r="B5" s="65"/>
      <c r="C5" s="21">
        <v>0</v>
      </c>
      <c r="D5" s="21">
        <v>0</v>
      </c>
      <c r="E5" s="44">
        <v>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0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F13" sqref="F1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26</v>
      </c>
      <c r="B2" s="40">
        <v>52102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106</v>
      </c>
      <c r="B5" s="61"/>
      <c r="C5" s="21">
        <v>600</v>
      </c>
      <c r="D5" s="21">
        <v>1000</v>
      </c>
      <c r="E5" s="44">
        <v>1000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600</v>
      </c>
      <c r="D16" s="48">
        <f>SUM(D5:D15)</f>
        <v>1000</v>
      </c>
      <c r="E16" s="49">
        <f>SUM(E5:E15)</f>
        <v>1000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C5" sqref="C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33" customHeight="1" x14ac:dyDescent="0.2">
      <c r="A2" s="39" t="s">
        <v>27</v>
      </c>
      <c r="B2" s="40">
        <v>52103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89</v>
      </c>
      <c r="B5" s="61"/>
      <c r="C5" s="21"/>
      <c r="D5" s="21"/>
      <c r="E5" s="44"/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0</v>
      </c>
      <c r="D16" s="48">
        <f>SUM(D5:D15)</f>
        <v>0</v>
      </c>
      <c r="E16" s="49">
        <f>SUM(E5:E15)</f>
        <v>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0" zoomScaleNormal="110" workbookViewId="0">
      <selection activeCell="F8" sqref="F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2" t="s">
        <v>45</v>
      </c>
      <c r="B1" s="63"/>
      <c r="C1" s="63"/>
      <c r="D1" s="63"/>
      <c r="E1" s="63"/>
      <c r="F1" s="63"/>
    </row>
    <row r="2" spans="1:6" s="2" customFormat="1" ht="52.9" customHeight="1" x14ac:dyDescent="0.2">
      <c r="A2" s="39" t="s">
        <v>28</v>
      </c>
      <c r="B2" s="40">
        <v>52105</v>
      </c>
      <c r="C2" s="41" t="s">
        <v>130</v>
      </c>
      <c r="D2" s="41" t="s">
        <v>131</v>
      </c>
      <c r="E2" s="41" t="s">
        <v>132</v>
      </c>
      <c r="F2" s="4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35"/>
      <c r="B4" s="36"/>
      <c r="C4" s="37"/>
      <c r="D4" s="37"/>
      <c r="E4" s="38"/>
      <c r="F4" s="8" t="s">
        <v>4</v>
      </c>
    </row>
    <row r="5" spans="1:6" s="11" customFormat="1" ht="25.15" customHeight="1" x14ac:dyDescent="0.2">
      <c r="A5" s="61" t="s">
        <v>60</v>
      </c>
      <c r="B5" s="61"/>
      <c r="C5" s="21">
        <v>267</v>
      </c>
      <c r="D5" s="21">
        <v>1000</v>
      </c>
      <c r="E5" s="44">
        <v>1000</v>
      </c>
      <c r="F5" s="10"/>
    </row>
    <row r="6" spans="1:6" s="9" customFormat="1" ht="25.15" customHeight="1" x14ac:dyDescent="0.2">
      <c r="A6" s="61"/>
      <c r="B6" s="61"/>
      <c r="C6" s="21"/>
      <c r="D6" s="21"/>
      <c r="E6" s="44"/>
      <c r="F6" s="10"/>
    </row>
    <row r="7" spans="1:6" s="9" customFormat="1" ht="25.15" customHeight="1" x14ac:dyDescent="0.2">
      <c r="A7" s="61"/>
      <c r="B7" s="61"/>
      <c r="C7" s="21"/>
      <c r="D7" s="21"/>
      <c r="E7" s="44"/>
      <c r="F7" s="10"/>
    </row>
    <row r="8" spans="1:6" s="9" customFormat="1" ht="25.15" customHeight="1" x14ac:dyDescent="0.2">
      <c r="A8" s="61"/>
      <c r="B8" s="61"/>
      <c r="C8" s="21"/>
      <c r="D8" s="21"/>
      <c r="E8" s="44"/>
      <c r="F8" s="10"/>
    </row>
    <row r="9" spans="1:6" s="9" customFormat="1" ht="25.15" customHeight="1" x14ac:dyDescent="0.2">
      <c r="A9" s="61"/>
      <c r="B9" s="61"/>
      <c r="C9" s="21"/>
      <c r="D9" s="21"/>
      <c r="E9" s="44"/>
      <c r="F9" s="10"/>
    </row>
    <row r="10" spans="1:6" s="9" customFormat="1" ht="25.15" customHeight="1" x14ac:dyDescent="0.2">
      <c r="A10" s="61"/>
      <c r="B10" s="61"/>
      <c r="C10" s="21"/>
      <c r="D10" s="21"/>
      <c r="E10" s="44"/>
      <c r="F10" s="10"/>
    </row>
    <row r="11" spans="1:6" s="9" customFormat="1" ht="25.15" customHeight="1" x14ac:dyDescent="0.2">
      <c r="A11" s="61"/>
      <c r="B11" s="61"/>
      <c r="C11" s="21"/>
      <c r="D11" s="21"/>
      <c r="E11" s="44"/>
      <c r="F11" s="10"/>
    </row>
    <row r="12" spans="1:6" s="9" customFormat="1" ht="25.15" customHeight="1" x14ac:dyDescent="0.2">
      <c r="A12" s="61"/>
      <c r="B12" s="61"/>
      <c r="C12" s="21"/>
      <c r="D12" s="21"/>
      <c r="E12" s="44"/>
      <c r="F12" s="10"/>
    </row>
    <row r="13" spans="1:6" s="9" customFormat="1" ht="25.15" customHeight="1" x14ac:dyDescent="0.2">
      <c r="A13" s="61"/>
      <c r="B13" s="61"/>
      <c r="C13" s="21"/>
      <c r="D13" s="21"/>
      <c r="E13" s="44"/>
      <c r="F13" s="10"/>
    </row>
    <row r="14" spans="1:6" s="9" customFormat="1" ht="25.15" customHeight="1" x14ac:dyDescent="0.2">
      <c r="A14" s="61"/>
      <c r="B14" s="61"/>
      <c r="C14" s="21"/>
      <c r="D14" s="21"/>
      <c r="E14" s="44"/>
      <c r="F14" s="10"/>
    </row>
    <row r="15" spans="1:6" s="9" customFormat="1" ht="25.15" customHeight="1" x14ac:dyDescent="0.2">
      <c r="A15" s="61"/>
      <c r="B15" s="61"/>
      <c r="C15" s="21"/>
      <c r="D15" s="21"/>
      <c r="E15" s="44"/>
      <c r="F15" s="10"/>
    </row>
    <row r="16" spans="1:6" s="2" customFormat="1" ht="13.5" customHeight="1" x14ac:dyDescent="0.2">
      <c r="A16" s="46" t="s">
        <v>22</v>
      </c>
      <c r="B16" s="47"/>
      <c r="C16" s="48">
        <f>SUM(C5:C15)</f>
        <v>267</v>
      </c>
      <c r="D16" s="48">
        <f>SUM(D5:D15)</f>
        <v>1000</v>
      </c>
      <c r="E16" s="49">
        <f>SUM(E5:E15)</f>
        <v>1000</v>
      </c>
      <c r="F16" s="20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Salaries</vt:lpstr>
      <vt:lpstr>Benefits</vt:lpstr>
      <vt:lpstr>Supplies</vt:lpstr>
      <vt:lpstr>Furniture &lt; $5K</vt:lpstr>
      <vt:lpstr>Machines &lt; $5K</vt:lpstr>
      <vt:lpstr>Software &lt; $5K</vt:lpstr>
      <vt:lpstr>Postage</vt:lpstr>
      <vt:lpstr>Printing</vt:lpstr>
      <vt:lpstr>Subscriptions</vt:lpstr>
      <vt:lpstr>Mileage</vt:lpstr>
      <vt:lpstr>Communications</vt:lpstr>
      <vt:lpstr>Training</vt:lpstr>
      <vt:lpstr>Advertising Agency</vt:lpstr>
      <vt:lpstr>Freight</vt:lpstr>
      <vt:lpstr>Market Research</vt:lpstr>
      <vt:lpstr>Outside Serv</vt:lpstr>
      <vt:lpstr>Collateral Mat'l</vt:lpstr>
      <vt:lpstr>Specialty</vt:lpstr>
      <vt:lpstr>Consumer Promo</vt:lpstr>
      <vt:lpstr>Sponsorships</vt:lpstr>
      <vt:lpstr>Medi Adv</vt:lpstr>
      <vt:lpstr>Byron Nelson</vt:lpstr>
      <vt:lpstr>LPGA </vt:lpstr>
      <vt:lpstr>Chamber</vt:lpstr>
      <vt:lpstr>Local Programs</vt:lpstr>
      <vt:lpstr>Music Factory</vt:lpstr>
      <vt:lpstr>Media Events</vt:lpstr>
      <vt:lpstr>Rentals</vt:lpstr>
      <vt:lpstr>Memberships</vt:lpstr>
      <vt:lpstr>blank</vt:lpstr>
      <vt:lpstr>'Local Programs'!Print_Area</vt:lpstr>
      <vt:lpstr>'Music Factory'!Print_Area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Marianne Lauda</dc:creator>
  <cp:lastModifiedBy>Marianne Lauda</cp:lastModifiedBy>
  <cp:lastPrinted>2018-04-16T20:19:14Z</cp:lastPrinted>
  <dcterms:created xsi:type="dcterms:W3CDTF">2015-03-19T16:14:11Z</dcterms:created>
  <dcterms:modified xsi:type="dcterms:W3CDTF">2018-05-22T19:25:18Z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